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3E36678-4B56-4C88-BF79-2F97DF0D7367}" xr6:coauthVersionLast="47" xr6:coauthVersionMax="47" xr10:uidLastSave="{00000000-0000-0000-0000-000000000000}"/>
  <bookViews>
    <workbookView xWindow="-28920" yWindow="-120" windowWidth="29040" windowHeight="15720" tabRatio="685" firstSheet="49" activeTab="60" xr2:uid="{00000000-000D-0000-FFFF-FFFF00000000}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  <sheet name="2020.4분기" sheetId="48" r:id="rId40"/>
    <sheet name="2021.1분기" sheetId="49" r:id="rId41"/>
    <sheet name="2021.2분기" sheetId="50" r:id="rId42"/>
    <sheet name="2021.3분기" sheetId="51" r:id="rId43"/>
    <sheet name="2021.4분기" sheetId="52" r:id="rId44"/>
    <sheet name="2022.1분기" sheetId="53" r:id="rId45"/>
    <sheet name="2022.2분기" sheetId="54" r:id="rId46"/>
    <sheet name="2022.3분기" sheetId="55" r:id="rId47"/>
    <sheet name="2022.4분기" sheetId="56" r:id="rId48"/>
    <sheet name="2023.1분기" sheetId="57" r:id="rId49"/>
    <sheet name="2023.2분기" sheetId="60" r:id="rId50"/>
    <sheet name="2023.3분기" sheetId="61" r:id="rId51"/>
    <sheet name="2023.4분기" sheetId="62" r:id="rId52"/>
    <sheet name="2024.1분기" sheetId="63" r:id="rId53"/>
    <sheet name="2024.2분기" sheetId="64" r:id="rId54"/>
    <sheet name="2024.3분기" sheetId="65" r:id="rId55"/>
    <sheet name="2024.4분기" sheetId="66" r:id="rId56"/>
    <sheet name="2025.1분기" sheetId="67" r:id="rId57"/>
    <sheet name="2025.2분기" sheetId="68" r:id="rId58"/>
    <sheet name="2025.3분기" sheetId="69" r:id="rId59"/>
    <sheet name="2025.4분기" sheetId="70" r:id="rId60"/>
    <sheet name="2026.1분기" sheetId="71" r:id="rId61"/>
  </sheets>
  <externalReferences>
    <externalReference r:id="rId6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" i="71" l="1"/>
  <c r="E4" i="71"/>
  <c r="F4" i="71"/>
  <c r="F5" i="71" s="1"/>
  <c r="G4" i="71"/>
  <c r="H4" i="71"/>
  <c r="H5" i="71" s="1"/>
  <c r="I4" i="71"/>
  <c r="B4" i="71" s="1"/>
  <c r="B5" i="71" s="1"/>
  <c r="J4" i="71"/>
  <c r="J5" i="71" s="1"/>
  <c r="K4" i="71"/>
  <c r="K5" i="71" s="1"/>
  <c r="L4" i="71"/>
  <c r="M4" i="71"/>
  <c r="N4" i="71"/>
  <c r="O4" i="71"/>
  <c r="P4" i="71"/>
  <c r="Q4" i="71"/>
  <c r="Q5" i="71" s="1"/>
  <c r="R4" i="71"/>
  <c r="R5" i="71" s="1"/>
  <c r="S4" i="71"/>
  <c r="S5" i="71" s="1"/>
  <c r="S6" i="71" s="1"/>
  <c r="T4" i="71"/>
  <c r="U4" i="71"/>
  <c r="V4" i="71"/>
  <c r="V5" i="71" s="1"/>
  <c r="C4" i="71"/>
  <c r="B14" i="71"/>
  <c r="R15" i="71" s="1"/>
  <c r="S15" i="71"/>
  <c r="M15" i="71"/>
  <c r="N15" i="71"/>
  <c r="B16" i="71"/>
  <c r="B17" i="71" s="1"/>
  <c r="B13" i="71"/>
  <c r="H15" i="71" s="1"/>
  <c r="B10" i="71"/>
  <c r="B11" i="71" s="1"/>
  <c r="Q12" i="71" s="1"/>
  <c r="T8" i="71"/>
  <c r="V7" i="71"/>
  <c r="V8" i="71" s="1"/>
  <c r="U7" i="71"/>
  <c r="U8" i="71" s="1"/>
  <c r="T7" i="71"/>
  <c r="S7" i="71"/>
  <c r="S8" i="71" s="1"/>
  <c r="R7" i="71"/>
  <c r="R8" i="71" s="1"/>
  <c r="Q7" i="71"/>
  <c r="Q8" i="71" s="1"/>
  <c r="P7" i="71"/>
  <c r="P8" i="71" s="1"/>
  <c r="O7" i="71"/>
  <c r="O8" i="71" s="1"/>
  <c r="N7" i="71"/>
  <c r="N8" i="71" s="1"/>
  <c r="M7" i="71"/>
  <c r="M8" i="71" s="1"/>
  <c r="L7" i="71"/>
  <c r="L8" i="71" s="1"/>
  <c r="K7" i="71"/>
  <c r="K8" i="71" s="1"/>
  <c r="J7" i="71"/>
  <c r="J8" i="71" s="1"/>
  <c r="I7" i="71"/>
  <c r="I8" i="71" s="1"/>
  <c r="H7" i="71"/>
  <c r="H8" i="71" s="1"/>
  <c r="G7" i="71"/>
  <c r="G8" i="71" s="1"/>
  <c r="F7" i="71"/>
  <c r="F8" i="71" s="1"/>
  <c r="E7" i="71"/>
  <c r="E8" i="71" s="1"/>
  <c r="D7" i="71"/>
  <c r="D8" i="71" s="1"/>
  <c r="C7" i="71"/>
  <c r="C8" i="71" s="1"/>
  <c r="U5" i="71"/>
  <c r="O5" i="71"/>
  <c r="N5" i="71"/>
  <c r="M5" i="71"/>
  <c r="G5" i="71"/>
  <c r="E5" i="71"/>
  <c r="C5" i="71"/>
  <c r="T5" i="71"/>
  <c r="P5" i="71"/>
  <c r="L5" i="71"/>
  <c r="D5" i="71"/>
  <c r="D5" i="70"/>
  <c r="E5" i="70"/>
  <c r="F5" i="70"/>
  <c r="G5" i="70"/>
  <c r="H5" i="70"/>
  <c r="I5" i="70"/>
  <c r="J5" i="70"/>
  <c r="K5" i="70"/>
  <c r="L5" i="70"/>
  <c r="M5" i="70"/>
  <c r="N5" i="70"/>
  <c r="O5" i="70"/>
  <c r="P5" i="70"/>
  <c r="Q5" i="70"/>
  <c r="R5" i="70"/>
  <c r="S5" i="70"/>
  <c r="T5" i="70"/>
  <c r="U5" i="70"/>
  <c r="V5" i="70"/>
  <c r="C5" i="70"/>
  <c r="B5" i="70"/>
  <c r="D4" i="70"/>
  <c r="E4" i="70"/>
  <c r="F4" i="70"/>
  <c r="G4" i="70"/>
  <c r="H4" i="70"/>
  <c r="I4" i="70"/>
  <c r="J4" i="70"/>
  <c r="K4" i="70"/>
  <c r="L4" i="70"/>
  <c r="M4" i="70"/>
  <c r="N4" i="70"/>
  <c r="O4" i="70"/>
  <c r="P4" i="70"/>
  <c r="Q4" i="70"/>
  <c r="R4" i="70"/>
  <c r="S4" i="70"/>
  <c r="T4" i="70"/>
  <c r="U4" i="70"/>
  <c r="V4" i="70"/>
  <c r="C4" i="70"/>
  <c r="D11" i="70"/>
  <c r="E11" i="70"/>
  <c r="F11" i="70"/>
  <c r="G11" i="70"/>
  <c r="H11" i="70"/>
  <c r="I11" i="70"/>
  <c r="J11" i="70"/>
  <c r="K11" i="70"/>
  <c r="L11" i="70"/>
  <c r="M11" i="70"/>
  <c r="N11" i="70"/>
  <c r="O11" i="70"/>
  <c r="P11" i="70"/>
  <c r="Q11" i="70"/>
  <c r="R11" i="70"/>
  <c r="S11" i="70"/>
  <c r="T11" i="70"/>
  <c r="U11" i="70"/>
  <c r="V11" i="70"/>
  <c r="C11" i="70"/>
  <c r="B11" i="70"/>
  <c r="D14" i="70"/>
  <c r="E14" i="70"/>
  <c r="F14" i="70"/>
  <c r="G14" i="70"/>
  <c r="G15" i="70" s="1"/>
  <c r="H14" i="70"/>
  <c r="I14" i="70"/>
  <c r="J14" i="70"/>
  <c r="K14" i="70"/>
  <c r="L14" i="70"/>
  <c r="M14" i="70"/>
  <c r="N14" i="70"/>
  <c r="O14" i="70"/>
  <c r="P14" i="70"/>
  <c r="P15" i="70" s="1"/>
  <c r="Q14" i="70"/>
  <c r="Q15" i="70" s="1"/>
  <c r="R14" i="70"/>
  <c r="S14" i="70"/>
  <c r="T14" i="70"/>
  <c r="U14" i="70"/>
  <c r="V14" i="70"/>
  <c r="C14" i="70"/>
  <c r="B14" i="70"/>
  <c r="D17" i="70"/>
  <c r="E17" i="70"/>
  <c r="F17" i="70"/>
  <c r="G17" i="70"/>
  <c r="H17" i="70"/>
  <c r="I17" i="70"/>
  <c r="J17" i="70"/>
  <c r="K17" i="70"/>
  <c r="L17" i="70"/>
  <c r="M17" i="70"/>
  <c r="N17" i="70"/>
  <c r="O17" i="70"/>
  <c r="P17" i="70"/>
  <c r="P18" i="70" s="1"/>
  <c r="Q17" i="70"/>
  <c r="R17" i="70"/>
  <c r="S17" i="70"/>
  <c r="T17" i="70"/>
  <c r="U17" i="70"/>
  <c r="V17" i="70"/>
  <c r="C17" i="70"/>
  <c r="B17" i="70"/>
  <c r="F8" i="70"/>
  <c r="G8" i="70"/>
  <c r="H8" i="70"/>
  <c r="I8" i="70"/>
  <c r="J8" i="70"/>
  <c r="K8" i="70"/>
  <c r="L8" i="70"/>
  <c r="M8" i="70"/>
  <c r="N8" i="70"/>
  <c r="O8" i="70"/>
  <c r="P8" i="70"/>
  <c r="Q8" i="70"/>
  <c r="R8" i="70"/>
  <c r="S8" i="70"/>
  <c r="T8" i="70"/>
  <c r="U8" i="70"/>
  <c r="V8" i="70"/>
  <c r="E8" i="70"/>
  <c r="D8" i="70"/>
  <c r="C8" i="70"/>
  <c r="B8" i="70"/>
  <c r="O18" i="70"/>
  <c r="H18" i="70"/>
  <c r="G18" i="70"/>
  <c r="B16" i="70"/>
  <c r="O15" i="70"/>
  <c r="I15" i="70"/>
  <c r="H15" i="70"/>
  <c r="B13" i="70"/>
  <c r="B10" i="70"/>
  <c r="V7" i="70"/>
  <c r="U7" i="70"/>
  <c r="T7" i="70"/>
  <c r="S7" i="70"/>
  <c r="R7" i="70"/>
  <c r="Q7" i="70"/>
  <c r="P7" i="70"/>
  <c r="O7" i="70"/>
  <c r="N7" i="70"/>
  <c r="M7" i="70"/>
  <c r="L7" i="70"/>
  <c r="K7" i="70"/>
  <c r="J7" i="70"/>
  <c r="I7" i="70"/>
  <c r="H7" i="70"/>
  <c r="G7" i="70"/>
  <c r="F7" i="70"/>
  <c r="E7" i="70"/>
  <c r="D7" i="70"/>
  <c r="C7" i="70"/>
  <c r="D5" i="69"/>
  <c r="E5" i="69"/>
  <c r="F5" i="69"/>
  <c r="G5" i="69"/>
  <c r="H5" i="69"/>
  <c r="I5" i="69"/>
  <c r="J5" i="69"/>
  <c r="K5" i="69"/>
  <c r="L5" i="69"/>
  <c r="M5" i="69"/>
  <c r="N5" i="69"/>
  <c r="O5" i="69"/>
  <c r="P5" i="69"/>
  <c r="Q5" i="69"/>
  <c r="R5" i="69"/>
  <c r="S5" i="69"/>
  <c r="T5" i="69"/>
  <c r="U5" i="69"/>
  <c r="V5" i="69"/>
  <c r="C5" i="69"/>
  <c r="B5" i="69"/>
  <c r="D4" i="69"/>
  <c r="E4" i="69"/>
  <c r="F4" i="69"/>
  <c r="G4" i="69"/>
  <c r="H4" i="69"/>
  <c r="I4" i="69"/>
  <c r="J4" i="69"/>
  <c r="K4" i="69"/>
  <c r="L4" i="69"/>
  <c r="M4" i="69"/>
  <c r="N4" i="69"/>
  <c r="O4" i="69"/>
  <c r="P4" i="69"/>
  <c r="Q4" i="69"/>
  <c r="R4" i="69"/>
  <c r="S4" i="69"/>
  <c r="T4" i="69"/>
  <c r="U4" i="69"/>
  <c r="V4" i="69"/>
  <c r="C4" i="69"/>
  <c r="B10" i="69"/>
  <c r="V17" i="69"/>
  <c r="U17" i="69"/>
  <c r="T17" i="69"/>
  <c r="S17" i="69"/>
  <c r="O17" i="69"/>
  <c r="N17" i="69"/>
  <c r="M17" i="69"/>
  <c r="L17" i="69"/>
  <c r="K17" i="69"/>
  <c r="G17" i="69"/>
  <c r="F17" i="69"/>
  <c r="E17" i="69"/>
  <c r="D17" i="69"/>
  <c r="C17" i="69"/>
  <c r="R17" i="69"/>
  <c r="Q17" i="69"/>
  <c r="P17" i="69"/>
  <c r="J17" i="69"/>
  <c r="I17" i="69"/>
  <c r="U14" i="69"/>
  <c r="T14" i="69"/>
  <c r="S14" i="69"/>
  <c r="R14" i="69"/>
  <c r="Q14" i="69"/>
  <c r="M14" i="69"/>
  <c r="L14" i="69"/>
  <c r="K14" i="69"/>
  <c r="J14" i="69"/>
  <c r="I14" i="69"/>
  <c r="E14" i="69"/>
  <c r="D14" i="69"/>
  <c r="C14" i="69"/>
  <c r="V14" i="69"/>
  <c r="P14" i="69"/>
  <c r="O14" i="69"/>
  <c r="N14" i="69"/>
  <c r="H14" i="69"/>
  <c r="G14" i="69"/>
  <c r="S11" i="69"/>
  <c r="R11" i="69"/>
  <c r="Q11" i="69"/>
  <c r="P11" i="69"/>
  <c r="O11" i="69"/>
  <c r="K11" i="69"/>
  <c r="J11" i="69"/>
  <c r="I11" i="69"/>
  <c r="H11" i="69"/>
  <c r="G11" i="69"/>
  <c r="C11" i="69"/>
  <c r="V11" i="69"/>
  <c r="U11" i="69"/>
  <c r="T11" i="69"/>
  <c r="R7" i="69"/>
  <c r="R8" i="69" s="1"/>
  <c r="P7" i="69"/>
  <c r="P8" i="69" s="1"/>
  <c r="O7" i="69"/>
  <c r="O8" i="69" s="1"/>
  <c r="N11" i="69"/>
  <c r="M11" i="69"/>
  <c r="L11" i="69"/>
  <c r="J7" i="69"/>
  <c r="J8" i="69" s="1"/>
  <c r="H7" i="69"/>
  <c r="H8" i="69" s="1"/>
  <c r="G7" i="69"/>
  <c r="G8" i="69" s="1"/>
  <c r="F11" i="69"/>
  <c r="E11" i="69"/>
  <c r="U7" i="69"/>
  <c r="U8" i="69" s="1"/>
  <c r="T7" i="69"/>
  <c r="T8" i="69" s="1"/>
  <c r="S7" i="69"/>
  <c r="S8" i="69" s="1"/>
  <c r="M7" i="69"/>
  <c r="M8" i="69" s="1"/>
  <c r="L7" i="69"/>
  <c r="L8" i="69" s="1"/>
  <c r="K7" i="69"/>
  <c r="K8" i="69" s="1"/>
  <c r="E7" i="69"/>
  <c r="E8" i="69" s="1"/>
  <c r="D7" i="69"/>
  <c r="D8" i="69" s="1"/>
  <c r="C7" i="69"/>
  <c r="C8" i="69" s="1"/>
  <c r="V5" i="68"/>
  <c r="U5" i="68"/>
  <c r="T5" i="68"/>
  <c r="S5" i="68"/>
  <c r="R5" i="68"/>
  <c r="Q5" i="68"/>
  <c r="P5" i="68"/>
  <c r="O5" i="68"/>
  <c r="N5" i="68"/>
  <c r="M5" i="68"/>
  <c r="L5" i="68"/>
  <c r="K5" i="68"/>
  <c r="J5" i="68"/>
  <c r="I5" i="68"/>
  <c r="H5" i="68"/>
  <c r="G5" i="68"/>
  <c r="F5" i="68"/>
  <c r="E5" i="68"/>
  <c r="D5" i="68"/>
  <c r="C5" i="68"/>
  <c r="B5" i="68"/>
  <c r="V4" i="68"/>
  <c r="U4" i="68"/>
  <c r="T4" i="68"/>
  <c r="S4" i="68"/>
  <c r="R4" i="68"/>
  <c r="Q4" i="68"/>
  <c r="P4" i="68"/>
  <c r="O4" i="68"/>
  <c r="N4" i="68"/>
  <c r="M4" i="68"/>
  <c r="L4" i="68"/>
  <c r="K4" i="68"/>
  <c r="J4" i="68"/>
  <c r="I4" i="68"/>
  <c r="H4" i="68"/>
  <c r="G4" i="68"/>
  <c r="F4" i="68"/>
  <c r="E4" i="68"/>
  <c r="D4" i="68"/>
  <c r="C4" i="68"/>
  <c r="C7" i="68"/>
  <c r="B7" i="68"/>
  <c r="V17" i="68"/>
  <c r="U17" i="68"/>
  <c r="T17" i="68"/>
  <c r="S17" i="68"/>
  <c r="R17" i="68"/>
  <c r="Q17" i="68"/>
  <c r="P17" i="68"/>
  <c r="O17" i="68"/>
  <c r="N17" i="68"/>
  <c r="M17" i="68"/>
  <c r="L17" i="68"/>
  <c r="K17" i="68"/>
  <c r="J17" i="68"/>
  <c r="I17" i="68"/>
  <c r="H17" i="68"/>
  <c r="G17" i="68"/>
  <c r="F17" i="68"/>
  <c r="E17" i="68"/>
  <c r="D17" i="68"/>
  <c r="C17" i="68"/>
  <c r="V14" i="68"/>
  <c r="U14" i="68"/>
  <c r="T14" i="68"/>
  <c r="S14" i="68"/>
  <c r="R14" i="68"/>
  <c r="Q14" i="68"/>
  <c r="P14" i="68"/>
  <c r="O14" i="68"/>
  <c r="N14" i="68"/>
  <c r="M14" i="68"/>
  <c r="L14" i="68"/>
  <c r="K14" i="68"/>
  <c r="J14" i="68"/>
  <c r="I14" i="68"/>
  <c r="H14" i="68"/>
  <c r="G14" i="68"/>
  <c r="F14" i="68"/>
  <c r="E14" i="68"/>
  <c r="D14" i="68"/>
  <c r="C14" i="68"/>
  <c r="V11" i="68"/>
  <c r="U11" i="68"/>
  <c r="T11" i="68"/>
  <c r="S11" i="68"/>
  <c r="R11" i="68"/>
  <c r="Q11" i="68"/>
  <c r="P11" i="68"/>
  <c r="O11" i="68"/>
  <c r="N11" i="68"/>
  <c r="M11" i="68"/>
  <c r="L11" i="68"/>
  <c r="K11" i="68"/>
  <c r="J11" i="68"/>
  <c r="I11" i="68"/>
  <c r="H11" i="68"/>
  <c r="G11" i="68"/>
  <c r="F11" i="68"/>
  <c r="E11" i="68"/>
  <c r="D11" i="68"/>
  <c r="C11" i="68"/>
  <c r="B17" i="68"/>
  <c r="B14" i="68"/>
  <c r="B11" i="68"/>
  <c r="V8" i="68"/>
  <c r="D8" i="68"/>
  <c r="E8" i="68"/>
  <c r="F8" i="68"/>
  <c r="G8" i="68"/>
  <c r="H8" i="68"/>
  <c r="I8" i="68"/>
  <c r="J8" i="68"/>
  <c r="K8" i="68"/>
  <c r="L8" i="68"/>
  <c r="M8" i="68"/>
  <c r="N8" i="68"/>
  <c r="O8" i="68"/>
  <c r="P8" i="68"/>
  <c r="Q8" i="68"/>
  <c r="R8" i="68"/>
  <c r="S8" i="68"/>
  <c r="T8" i="68"/>
  <c r="U8" i="68"/>
  <c r="B8" i="68"/>
  <c r="C10" i="68"/>
  <c r="D10" i="68"/>
  <c r="E10" i="68"/>
  <c r="F10" i="68"/>
  <c r="G10" i="68"/>
  <c r="B10" i="68" s="1"/>
  <c r="H10" i="68"/>
  <c r="I10" i="68"/>
  <c r="J10" i="68"/>
  <c r="K10" i="68"/>
  <c r="L10" i="68"/>
  <c r="M10" i="68"/>
  <c r="N10" i="68"/>
  <c r="O10" i="68"/>
  <c r="P10" i="68"/>
  <c r="Q10" i="68"/>
  <c r="R10" i="68"/>
  <c r="S10" i="68"/>
  <c r="T10" i="68"/>
  <c r="U10" i="68"/>
  <c r="V10" i="68"/>
  <c r="C13" i="68"/>
  <c r="D13" i="68"/>
  <c r="E13" i="68"/>
  <c r="F13" i="68"/>
  <c r="G13" i="68"/>
  <c r="H13" i="68"/>
  <c r="I13" i="68"/>
  <c r="J13" i="68"/>
  <c r="K13" i="68"/>
  <c r="L13" i="68"/>
  <c r="M13" i="68"/>
  <c r="N13" i="68"/>
  <c r="O13" i="68"/>
  <c r="P13" i="68"/>
  <c r="Q13" i="68"/>
  <c r="R13" i="68"/>
  <c r="S13" i="68"/>
  <c r="T13" i="68"/>
  <c r="U13" i="68"/>
  <c r="V13" i="68"/>
  <c r="C16" i="68"/>
  <c r="B16" i="68" s="1"/>
  <c r="D16" i="68"/>
  <c r="E16" i="68"/>
  <c r="F16" i="68"/>
  <c r="F7" i="68" s="1"/>
  <c r="G16" i="68"/>
  <c r="H16" i="68"/>
  <c r="I16" i="68"/>
  <c r="J16" i="68"/>
  <c r="K16" i="68"/>
  <c r="K7" i="68" s="1"/>
  <c r="L16" i="68"/>
  <c r="M16" i="68"/>
  <c r="N16" i="68"/>
  <c r="N7" i="68" s="1"/>
  <c r="O16" i="68"/>
  <c r="P16" i="68"/>
  <c r="Q16" i="68"/>
  <c r="R16" i="68"/>
  <c r="S16" i="68"/>
  <c r="S7" i="68" s="1"/>
  <c r="T16" i="68"/>
  <c r="U16" i="68"/>
  <c r="V16" i="68"/>
  <c r="V7" i="68" s="1"/>
  <c r="U7" i="68"/>
  <c r="T7" i="68"/>
  <c r="P7" i="68"/>
  <c r="O7" i="68"/>
  <c r="M7" i="68"/>
  <c r="L7" i="68"/>
  <c r="H7" i="68"/>
  <c r="E7" i="68"/>
  <c r="D7" i="68"/>
  <c r="B16" i="67"/>
  <c r="B17" i="67" s="1"/>
  <c r="O18" i="67" s="1"/>
  <c r="V14" i="67"/>
  <c r="U14" i="67"/>
  <c r="T14" i="67"/>
  <c r="S14" i="67"/>
  <c r="R14" i="67"/>
  <c r="Q14" i="67"/>
  <c r="P14" i="67"/>
  <c r="O14" i="67"/>
  <c r="N14" i="67"/>
  <c r="M14" i="67"/>
  <c r="L14" i="67"/>
  <c r="K14" i="67"/>
  <c r="J14" i="67"/>
  <c r="I14" i="67"/>
  <c r="H14" i="67"/>
  <c r="G14" i="67"/>
  <c r="F14" i="67"/>
  <c r="E14" i="67"/>
  <c r="D14" i="67"/>
  <c r="C14" i="67"/>
  <c r="B13" i="67"/>
  <c r="B14" i="67" s="1"/>
  <c r="V11" i="67"/>
  <c r="U11" i="67"/>
  <c r="T11" i="67"/>
  <c r="S11" i="67"/>
  <c r="R11" i="67"/>
  <c r="Q11" i="67"/>
  <c r="P11" i="67"/>
  <c r="O11" i="67"/>
  <c r="N11" i="67"/>
  <c r="M11" i="67"/>
  <c r="L11" i="67"/>
  <c r="K11" i="67"/>
  <c r="J11" i="67"/>
  <c r="I11" i="67"/>
  <c r="H11" i="67"/>
  <c r="G11" i="67"/>
  <c r="F11" i="67"/>
  <c r="E11" i="67"/>
  <c r="D11" i="67"/>
  <c r="C11" i="67"/>
  <c r="B10" i="67"/>
  <c r="B11" i="67" s="1"/>
  <c r="V7" i="67"/>
  <c r="U7" i="67"/>
  <c r="T7" i="67"/>
  <c r="S7" i="67"/>
  <c r="R7" i="67"/>
  <c r="Q7" i="67"/>
  <c r="P7" i="67"/>
  <c r="O7" i="67"/>
  <c r="N7" i="67"/>
  <c r="M7" i="67"/>
  <c r="L7" i="67"/>
  <c r="K7" i="67"/>
  <c r="J7" i="67"/>
  <c r="I7" i="67"/>
  <c r="H7" i="67"/>
  <c r="G7" i="67"/>
  <c r="F7" i="67"/>
  <c r="E7" i="67"/>
  <c r="D7" i="67"/>
  <c r="C7" i="67"/>
  <c r="B5" i="61"/>
  <c r="B5" i="65"/>
  <c r="B5" i="66"/>
  <c r="C7" i="66"/>
  <c r="C8" i="66" s="1"/>
  <c r="C17" i="66"/>
  <c r="D17" i="66"/>
  <c r="E17" i="66"/>
  <c r="F17" i="66"/>
  <c r="G17" i="66"/>
  <c r="H17" i="66"/>
  <c r="I17" i="66"/>
  <c r="J17" i="66"/>
  <c r="K17" i="66"/>
  <c r="L17" i="66"/>
  <c r="M17" i="66"/>
  <c r="N17" i="66"/>
  <c r="O17" i="66"/>
  <c r="P17" i="66"/>
  <c r="Q17" i="66"/>
  <c r="R17" i="66"/>
  <c r="S17" i="66"/>
  <c r="T17" i="66"/>
  <c r="U17" i="66"/>
  <c r="V17" i="66"/>
  <c r="C14" i="66"/>
  <c r="D14" i="66"/>
  <c r="E14" i="66"/>
  <c r="F14" i="66"/>
  <c r="G14" i="66"/>
  <c r="H14" i="66"/>
  <c r="I14" i="66"/>
  <c r="J14" i="66"/>
  <c r="K14" i="66"/>
  <c r="L14" i="66"/>
  <c r="M14" i="66"/>
  <c r="N14" i="66"/>
  <c r="O14" i="66"/>
  <c r="P14" i="66"/>
  <c r="Q14" i="66"/>
  <c r="R14" i="66"/>
  <c r="S14" i="66"/>
  <c r="T14" i="66"/>
  <c r="U14" i="66"/>
  <c r="V14" i="66"/>
  <c r="Q6" i="71" l="1"/>
  <c r="H6" i="71"/>
  <c r="P6" i="71"/>
  <c r="I5" i="71"/>
  <c r="I6" i="71" s="1"/>
  <c r="E6" i="71"/>
  <c r="U6" i="71"/>
  <c r="C6" i="71"/>
  <c r="K6" i="71"/>
  <c r="D6" i="71"/>
  <c r="L6" i="71"/>
  <c r="T6" i="71"/>
  <c r="M6" i="71"/>
  <c r="O6" i="71"/>
  <c r="Q15" i="71"/>
  <c r="P15" i="71"/>
  <c r="K15" i="71"/>
  <c r="U15" i="71"/>
  <c r="J15" i="71"/>
  <c r="T15" i="71"/>
  <c r="D15" i="71"/>
  <c r="I15" i="71"/>
  <c r="L15" i="71"/>
  <c r="G15" i="71"/>
  <c r="V15" i="71"/>
  <c r="F15" i="71"/>
  <c r="E15" i="71"/>
  <c r="O15" i="71"/>
  <c r="C15" i="71"/>
  <c r="I12" i="71"/>
  <c r="V12" i="71"/>
  <c r="N12" i="71"/>
  <c r="F12" i="71"/>
  <c r="U12" i="71"/>
  <c r="E12" i="71"/>
  <c r="M12" i="71"/>
  <c r="O12" i="71"/>
  <c r="P12" i="71"/>
  <c r="H12" i="71"/>
  <c r="G12" i="71"/>
  <c r="J12" i="71"/>
  <c r="C12" i="71"/>
  <c r="K12" i="71"/>
  <c r="S12" i="71"/>
  <c r="R12" i="71"/>
  <c r="V6" i="71"/>
  <c r="F6" i="71"/>
  <c r="N6" i="71"/>
  <c r="B6" i="71"/>
  <c r="J6" i="71"/>
  <c r="R6" i="71"/>
  <c r="G6" i="71"/>
  <c r="D12" i="71"/>
  <c r="L12" i="71"/>
  <c r="T12" i="71"/>
  <c r="V18" i="71"/>
  <c r="N18" i="71"/>
  <c r="F18" i="71"/>
  <c r="U18" i="71"/>
  <c r="M18" i="71"/>
  <c r="E18" i="71"/>
  <c r="T18" i="71"/>
  <c r="L18" i="71"/>
  <c r="D18" i="71"/>
  <c r="S18" i="71"/>
  <c r="K18" i="71"/>
  <c r="C18" i="71"/>
  <c r="R18" i="71"/>
  <c r="J18" i="71"/>
  <c r="Q18" i="71"/>
  <c r="I18" i="71"/>
  <c r="P18" i="71"/>
  <c r="H18" i="71"/>
  <c r="O18" i="71"/>
  <c r="G18" i="71"/>
  <c r="B7" i="71"/>
  <c r="B8" i="71" s="1"/>
  <c r="V9" i="71" s="1"/>
  <c r="I12" i="70"/>
  <c r="Q12" i="70"/>
  <c r="H12" i="70"/>
  <c r="O12" i="70"/>
  <c r="V12" i="70"/>
  <c r="F12" i="70"/>
  <c r="U12" i="70"/>
  <c r="E12" i="70"/>
  <c r="P12" i="70"/>
  <c r="G12" i="70"/>
  <c r="N12" i="70"/>
  <c r="M12" i="70"/>
  <c r="J12" i="70"/>
  <c r="R12" i="70"/>
  <c r="C12" i="70"/>
  <c r="K12" i="70"/>
  <c r="S12" i="70"/>
  <c r="D12" i="70"/>
  <c r="L12" i="70"/>
  <c r="T12" i="70"/>
  <c r="T18" i="70"/>
  <c r="D18" i="70"/>
  <c r="K18" i="70"/>
  <c r="R18" i="70"/>
  <c r="J18" i="70"/>
  <c r="Q18" i="70"/>
  <c r="L18" i="70"/>
  <c r="S18" i="70"/>
  <c r="C18" i="70"/>
  <c r="I18" i="70"/>
  <c r="N15" i="70"/>
  <c r="E15" i="70"/>
  <c r="T15" i="70"/>
  <c r="L15" i="70"/>
  <c r="D15" i="70"/>
  <c r="S15" i="70"/>
  <c r="V15" i="70"/>
  <c r="F15" i="70"/>
  <c r="U15" i="70"/>
  <c r="M15" i="70"/>
  <c r="K15" i="70"/>
  <c r="C15" i="70"/>
  <c r="J15" i="70"/>
  <c r="R15" i="70"/>
  <c r="E18" i="70"/>
  <c r="M18" i="70"/>
  <c r="U18" i="70"/>
  <c r="J9" i="70"/>
  <c r="F18" i="70"/>
  <c r="N18" i="70"/>
  <c r="V18" i="70"/>
  <c r="B4" i="70"/>
  <c r="B7" i="70"/>
  <c r="Q9" i="70" s="1"/>
  <c r="B4" i="69"/>
  <c r="Q6" i="69" s="1"/>
  <c r="U6" i="69"/>
  <c r="V6" i="69"/>
  <c r="J18" i="69"/>
  <c r="R18" i="69"/>
  <c r="S6" i="69"/>
  <c r="B6" i="69"/>
  <c r="D6" i="69"/>
  <c r="L6" i="69"/>
  <c r="T6" i="69"/>
  <c r="M6" i="69"/>
  <c r="I7" i="69"/>
  <c r="I8" i="69" s="1"/>
  <c r="Q7" i="69"/>
  <c r="Q8" i="69" s="1"/>
  <c r="V18" i="69"/>
  <c r="N6" i="69"/>
  <c r="I6" i="69"/>
  <c r="O6" i="69"/>
  <c r="F14" i="69"/>
  <c r="B13" i="69"/>
  <c r="B14" i="69" s="1"/>
  <c r="P15" i="69" s="1"/>
  <c r="P6" i="69"/>
  <c r="D11" i="69"/>
  <c r="C18" i="69"/>
  <c r="F6" i="69"/>
  <c r="H17" i="69"/>
  <c r="B16" i="69"/>
  <c r="B17" i="69" s="1"/>
  <c r="P18" i="69" s="1"/>
  <c r="D18" i="69"/>
  <c r="F7" i="69"/>
  <c r="F8" i="69" s="1"/>
  <c r="N7" i="69"/>
  <c r="N8" i="69" s="1"/>
  <c r="V7" i="69"/>
  <c r="V8" i="69" s="1"/>
  <c r="B4" i="68"/>
  <c r="C8" i="68"/>
  <c r="H12" i="68"/>
  <c r="P12" i="68"/>
  <c r="Q7" i="68"/>
  <c r="I7" i="68"/>
  <c r="G7" i="68"/>
  <c r="B13" i="68"/>
  <c r="P15" i="68" s="1"/>
  <c r="H15" i="68"/>
  <c r="K15" i="68"/>
  <c r="R7" i="68"/>
  <c r="J7" i="68"/>
  <c r="D15" i="68"/>
  <c r="R15" i="68"/>
  <c r="I12" i="68"/>
  <c r="Q12" i="68"/>
  <c r="V12" i="68"/>
  <c r="N12" i="68"/>
  <c r="F12" i="68"/>
  <c r="M12" i="68"/>
  <c r="E12" i="68"/>
  <c r="O12" i="68"/>
  <c r="G12" i="68"/>
  <c r="U12" i="68"/>
  <c r="J12" i="68"/>
  <c r="R12" i="68"/>
  <c r="C12" i="68"/>
  <c r="K12" i="68"/>
  <c r="S12" i="68"/>
  <c r="N15" i="68"/>
  <c r="D12" i="68"/>
  <c r="L12" i="68"/>
  <c r="T12" i="68"/>
  <c r="G15" i="68"/>
  <c r="V18" i="68"/>
  <c r="N18" i="68"/>
  <c r="F18" i="68"/>
  <c r="U18" i="68"/>
  <c r="M18" i="68"/>
  <c r="E18" i="68"/>
  <c r="T18" i="68"/>
  <c r="L18" i="68"/>
  <c r="D18" i="68"/>
  <c r="S18" i="68"/>
  <c r="K18" i="68"/>
  <c r="C18" i="68"/>
  <c r="R18" i="68"/>
  <c r="J18" i="68"/>
  <c r="Q18" i="68"/>
  <c r="I18" i="68"/>
  <c r="P18" i="68"/>
  <c r="H18" i="68"/>
  <c r="O18" i="68"/>
  <c r="G18" i="68"/>
  <c r="F8" i="67"/>
  <c r="F4" i="67"/>
  <c r="N4" i="67"/>
  <c r="N8" i="67"/>
  <c r="V4" i="67"/>
  <c r="V5" i="67" s="1"/>
  <c r="V8" i="67"/>
  <c r="L4" i="67"/>
  <c r="L5" i="67" s="1"/>
  <c r="L8" i="67"/>
  <c r="G5" i="67"/>
  <c r="G8" i="67"/>
  <c r="G4" i="67"/>
  <c r="O8" i="67"/>
  <c r="O4" i="67"/>
  <c r="H8" i="67"/>
  <c r="H4" i="67"/>
  <c r="H5" i="67" s="1"/>
  <c r="P8" i="67"/>
  <c r="P4" i="67"/>
  <c r="D4" i="67"/>
  <c r="D5" i="67" s="1"/>
  <c r="D8" i="67"/>
  <c r="U4" i="67"/>
  <c r="U8" i="67"/>
  <c r="I8" i="67"/>
  <c r="I4" i="67"/>
  <c r="I5" i="67" s="1"/>
  <c r="Q8" i="67"/>
  <c r="Q4" i="67"/>
  <c r="Q5" i="67" s="1"/>
  <c r="E4" i="67"/>
  <c r="E8" i="67"/>
  <c r="J8" i="67"/>
  <c r="J4" i="67"/>
  <c r="R8" i="67"/>
  <c r="R4" i="67"/>
  <c r="R5" i="67" s="1"/>
  <c r="G18" i="67"/>
  <c r="T4" i="67"/>
  <c r="T5" i="67" s="1"/>
  <c r="T8" i="67"/>
  <c r="M4" i="67"/>
  <c r="M8" i="67"/>
  <c r="C4" i="67"/>
  <c r="C8" i="67"/>
  <c r="K4" i="67"/>
  <c r="K5" i="67" s="1"/>
  <c r="K8" i="67"/>
  <c r="S4" i="67"/>
  <c r="S8" i="67"/>
  <c r="F15" i="67"/>
  <c r="N15" i="67"/>
  <c r="V15" i="67"/>
  <c r="H15" i="67"/>
  <c r="P15" i="67"/>
  <c r="C15" i="67"/>
  <c r="K15" i="67"/>
  <c r="S15" i="67"/>
  <c r="D18" i="67"/>
  <c r="L18" i="67"/>
  <c r="T18" i="67"/>
  <c r="F18" i="67"/>
  <c r="N18" i="67"/>
  <c r="V18" i="67"/>
  <c r="I15" i="67"/>
  <c r="Q15" i="67"/>
  <c r="O5" i="67"/>
  <c r="J5" i="67"/>
  <c r="D15" i="67"/>
  <c r="L15" i="67"/>
  <c r="T15" i="67"/>
  <c r="C5" i="67"/>
  <c r="S5" i="67"/>
  <c r="E15" i="67"/>
  <c r="M15" i="67"/>
  <c r="U15" i="67"/>
  <c r="U5" i="67"/>
  <c r="M5" i="67"/>
  <c r="E5" i="67"/>
  <c r="N5" i="67"/>
  <c r="F5" i="67"/>
  <c r="H12" i="67"/>
  <c r="P12" i="67"/>
  <c r="C12" i="67"/>
  <c r="K12" i="67"/>
  <c r="S12" i="67"/>
  <c r="I18" i="67"/>
  <c r="Q18" i="67"/>
  <c r="T12" i="67"/>
  <c r="Q12" i="67"/>
  <c r="I12" i="67"/>
  <c r="D12" i="67"/>
  <c r="O12" i="67"/>
  <c r="G12" i="67"/>
  <c r="L12" i="67"/>
  <c r="H18" i="67"/>
  <c r="P18" i="67"/>
  <c r="J18" i="67"/>
  <c r="R18" i="67"/>
  <c r="R12" i="67"/>
  <c r="E12" i="67"/>
  <c r="M12" i="67"/>
  <c r="U12" i="67"/>
  <c r="C18" i="67"/>
  <c r="K18" i="67"/>
  <c r="S18" i="67"/>
  <c r="J12" i="67"/>
  <c r="F12" i="67"/>
  <c r="N12" i="67"/>
  <c r="V12" i="67"/>
  <c r="O15" i="67"/>
  <c r="G15" i="67"/>
  <c r="J15" i="67"/>
  <c r="R15" i="67"/>
  <c r="E18" i="67"/>
  <c r="M18" i="67"/>
  <c r="U18" i="67"/>
  <c r="P5" i="67"/>
  <c r="B7" i="67"/>
  <c r="B16" i="66"/>
  <c r="B17" i="66" s="1"/>
  <c r="B13" i="66"/>
  <c r="B14" i="66" s="1"/>
  <c r="G15" i="66" s="1"/>
  <c r="V11" i="66"/>
  <c r="U11" i="66"/>
  <c r="T11" i="66"/>
  <c r="S11" i="66"/>
  <c r="R11" i="66"/>
  <c r="Q11" i="66"/>
  <c r="P11" i="66"/>
  <c r="O11" i="66"/>
  <c r="N11" i="66"/>
  <c r="M11" i="66"/>
  <c r="L11" i="66"/>
  <c r="K11" i="66"/>
  <c r="J11" i="66"/>
  <c r="I11" i="66"/>
  <c r="H11" i="66"/>
  <c r="G11" i="66"/>
  <c r="F11" i="66"/>
  <c r="E11" i="66"/>
  <c r="D11" i="66"/>
  <c r="C11" i="66"/>
  <c r="B10" i="66"/>
  <c r="B11" i="66" s="1"/>
  <c r="V7" i="66"/>
  <c r="V8" i="66" s="1"/>
  <c r="U7" i="66"/>
  <c r="U8" i="66" s="1"/>
  <c r="T7" i="66"/>
  <c r="T8" i="66" s="1"/>
  <c r="S7" i="66"/>
  <c r="S8" i="66" s="1"/>
  <c r="R7" i="66"/>
  <c r="R8" i="66" s="1"/>
  <c r="Q7" i="66"/>
  <c r="Q8" i="66" s="1"/>
  <c r="P7" i="66"/>
  <c r="P8" i="66" s="1"/>
  <c r="O7" i="66"/>
  <c r="O8" i="66" s="1"/>
  <c r="N7" i="66"/>
  <c r="N8" i="66" s="1"/>
  <c r="M7" i="66"/>
  <c r="M8" i="66" s="1"/>
  <c r="L7" i="66"/>
  <c r="L8" i="66" s="1"/>
  <c r="K7" i="66"/>
  <c r="K8" i="66" s="1"/>
  <c r="J7" i="66"/>
  <c r="J8" i="66" s="1"/>
  <c r="I7" i="66"/>
  <c r="I8" i="66" s="1"/>
  <c r="H7" i="66"/>
  <c r="H8" i="66" s="1"/>
  <c r="G7" i="66"/>
  <c r="G8" i="66" s="1"/>
  <c r="F7" i="66"/>
  <c r="F8" i="66" s="1"/>
  <c r="E7" i="66"/>
  <c r="E8" i="66" s="1"/>
  <c r="D7" i="66"/>
  <c r="D8" i="66" s="1"/>
  <c r="D9" i="71" l="1"/>
  <c r="L9" i="71"/>
  <c r="N9" i="71"/>
  <c r="S9" i="71"/>
  <c r="C9" i="71"/>
  <c r="O9" i="71"/>
  <c r="G9" i="71"/>
  <c r="B9" i="71"/>
  <c r="J9" i="71"/>
  <c r="M9" i="71"/>
  <c r="K9" i="71"/>
  <c r="I9" i="71"/>
  <c r="P9" i="71"/>
  <c r="Q9" i="71"/>
  <c r="H9" i="71"/>
  <c r="T9" i="71"/>
  <c r="U9" i="71"/>
  <c r="F9" i="71"/>
  <c r="R9" i="71"/>
  <c r="E9" i="71"/>
  <c r="R9" i="70"/>
  <c r="I9" i="70"/>
  <c r="N9" i="70"/>
  <c r="L9" i="70"/>
  <c r="E9" i="70"/>
  <c r="V9" i="70"/>
  <c r="D9" i="70"/>
  <c r="S9" i="70"/>
  <c r="U9" i="70"/>
  <c r="M9" i="70"/>
  <c r="K9" i="70"/>
  <c r="T9" i="70"/>
  <c r="C9" i="70"/>
  <c r="F9" i="70"/>
  <c r="B6" i="70"/>
  <c r="G6" i="70"/>
  <c r="F6" i="70"/>
  <c r="O6" i="70"/>
  <c r="V6" i="70"/>
  <c r="N6" i="70"/>
  <c r="R6" i="70"/>
  <c r="J6" i="70"/>
  <c r="M6" i="70"/>
  <c r="S6" i="70"/>
  <c r="E6" i="70"/>
  <c r="C6" i="70"/>
  <c r="U6" i="70"/>
  <c r="Q6" i="70"/>
  <c r="D6" i="70"/>
  <c r="I6" i="70"/>
  <c r="P6" i="70"/>
  <c r="B9" i="70"/>
  <c r="P9" i="70"/>
  <c r="H9" i="70"/>
  <c r="O9" i="70"/>
  <c r="G9" i="70"/>
  <c r="K6" i="70"/>
  <c r="T6" i="70"/>
  <c r="H6" i="70"/>
  <c r="L6" i="70"/>
  <c r="R6" i="69"/>
  <c r="J6" i="69"/>
  <c r="E6" i="69"/>
  <c r="K6" i="69"/>
  <c r="H6" i="69"/>
  <c r="C6" i="69"/>
  <c r="G6" i="69"/>
  <c r="L18" i="69"/>
  <c r="M18" i="69"/>
  <c r="K18" i="69"/>
  <c r="U18" i="69"/>
  <c r="E18" i="69"/>
  <c r="Q18" i="69"/>
  <c r="I18" i="69"/>
  <c r="N18" i="69"/>
  <c r="O15" i="69"/>
  <c r="K15" i="69"/>
  <c r="G15" i="69"/>
  <c r="H15" i="69"/>
  <c r="R15" i="69"/>
  <c r="L15" i="69"/>
  <c r="S15" i="69"/>
  <c r="J15" i="69"/>
  <c r="C15" i="69"/>
  <c r="M15" i="69"/>
  <c r="E15" i="69"/>
  <c r="V15" i="69"/>
  <c r="U15" i="69"/>
  <c r="T15" i="69"/>
  <c r="D15" i="69"/>
  <c r="O18" i="69"/>
  <c r="G18" i="69"/>
  <c r="F15" i="69"/>
  <c r="I15" i="69"/>
  <c r="H18" i="69"/>
  <c r="B7" i="69"/>
  <c r="B8" i="69" s="1"/>
  <c r="N9" i="69" s="1"/>
  <c r="B11" i="69"/>
  <c r="D12" i="69" s="1"/>
  <c r="T18" i="69"/>
  <c r="Q15" i="69"/>
  <c r="F18" i="69"/>
  <c r="S18" i="69"/>
  <c r="N15" i="69"/>
  <c r="F15" i="68"/>
  <c r="L15" i="68"/>
  <c r="C15" i="68"/>
  <c r="O15" i="68"/>
  <c r="S15" i="68"/>
  <c r="E15" i="68"/>
  <c r="Q15" i="68"/>
  <c r="J15" i="68"/>
  <c r="M15" i="68"/>
  <c r="I15" i="68"/>
  <c r="V15" i="68"/>
  <c r="T15" i="68"/>
  <c r="U15" i="68"/>
  <c r="P9" i="68"/>
  <c r="H9" i="68"/>
  <c r="B9" i="68"/>
  <c r="M9" i="68"/>
  <c r="L9" i="68"/>
  <c r="F9" i="68"/>
  <c r="S9" i="68"/>
  <c r="R9" i="68"/>
  <c r="T9" i="68"/>
  <c r="K9" i="68"/>
  <c r="J9" i="68"/>
  <c r="I9" i="68"/>
  <c r="D9" i="68"/>
  <c r="K6" i="68"/>
  <c r="C9" i="68"/>
  <c r="O9" i="68"/>
  <c r="G9" i="68"/>
  <c r="U9" i="68"/>
  <c r="Q9" i="68"/>
  <c r="V9" i="68"/>
  <c r="E9" i="68"/>
  <c r="N9" i="68"/>
  <c r="B8" i="67"/>
  <c r="O9" i="67" s="1"/>
  <c r="M9" i="67"/>
  <c r="L9" i="67"/>
  <c r="R9" i="67"/>
  <c r="P9" i="67"/>
  <c r="J9" i="67"/>
  <c r="G9" i="67"/>
  <c r="D9" i="67"/>
  <c r="B4" i="67"/>
  <c r="B5" i="67" s="1"/>
  <c r="U9" i="67"/>
  <c r="Q9" i="67"/>
  <c r="C9" i="67"/>
  <c r="E9" i="67"/>
  <c r="I9" i="67"/>
  <c r="S9" i="67"/>
  <c r="V9" i="67"/>
  <c r="F9" i="67"/>
  <c r="B9" i="67"/>
  <c r="N9" i="67"/>
  <c r="K9" i="67"/>
  <c r="T9" i="67"/>
  <c r="O15" i="66"/>
  <c r="I12" i="66"/>
  <c r="Q12" i="66"/>
  <c r="H15" i="66"/>
  <c r="P15" i="66"/>
  <c r="E15" i="66"/>
  <c r="M15" i="66"/>
  <c r="U15" i="66"/>
  <c r="F15" i="66"/>
  <c r="N15" i="66"/>
  <c r="V15" i="66"/>
  <c r="J12" i="66"/>
  <c r="G18" i="66"/>
  <c r="J18" i="66"/>
  <c r="Q18" i="66"/>
  <c r="I18" i="66"/>
  <c r="P18" i="66"/>
  <c r="H18" i="66"/>
  <c r="O18" i="66"/>
  <c r="R18" i="66"/>
  <c r="C18" i="66"/>
  <c r="K18" i="66"/>
  <c r="S18" i="66"/>
  <c r="R12" i="66"/>
  <c r="D18" i="66"/>
  <c r="L18" i="66"/>
  <c r="T18" i="66"/>
  <c r="S12" i="66"/>
  <c r="V12" i="66"/>
  <c r="N12" i="66"/>
  <c r="F12" i="66"/>
  <c r="C12" i="66"/>
  <c r="U12" i="66"/>
  <c r="M12" i="66"/>
  <c r="E12" i="66"/>
  <c r="K12" i="66"/>
  <c r="T12" i="66"/>
  <c r="L12" i="66"/>
  <c r="D12" i="66"/>
  <c r="G12" i="66"/>
  <c r="O12" i="66"/>
  <c r="Q15" i="66"/>
  <c r="T15" i="66"/>
  <c r="L15" i="66"/>
  <c r="D15" i="66"/>
  <c r="I15" i="66"/>
  <c r="S15" i="66"/>
  <c r="K15" i="66"/>
  <c r="C15" i="66"/>
  <c r="R15" i="66"/>
  <c r="J15" i="66"/>
  <c r="E18" i="66"/>
  <c r="M18" i="66"/>
  <c r="U18" i="66"/>
  <c r="H12" i="66"/>
  <c r="P12" i="66"/>
  <c r="F18" i="66"/>
  <c r="N18" i="66"/>
  <c r="V18" i="66"/>
  <c r="B7" i="66"/>
  <c r="C11" i="65"/>
  <c r="D11" i="65"/>
  <c r="E11" i="65"/>
  <c r="F11" i="65"/>
  <c r="G11" i="65"/>
  <c r="H11" i="65"/>
  <c r="I11" i="65"/>
  <c r="J11" i="65"/>
  <c r="K11" i="65"/>
  <c r="L11" i="65"/>
  <c r="M11" i="65"/>
  <c r="N11" i="65"/>
  <c r="O11" i="65"/>
  <c r="P11" i="65"/>
  <c r="Q11" i="65"/>
  <c r="R11" i="65"/>
  <c r="S11" i="65"/>
  <c r="T11" i="65"/>
  <c r="U11" i="65"/>
  <c r="V11" i="65"/>
  <c r="V17" i="65"/>
  <c r="U17" i="65"/>
  <c r="T17" i="65"/>
  <c r="S17" i="65"/>
  <c r="R17" i="65"/>
  <c r="Q17" i="65"/>
  <c r="P17" i="65"/>
  <c r="O17" i="65"/>
  <c r="N17" i="65"/>
  <c r="M17" i="65"/>
  <c r="L17" i="65"/>
  <c r="K17" i="65"/>
  <c r="J17" i="65"/>
  <c r="I17" i="65"/>
  <c r="H17" i="65"/>
  <c r="G17" i="65"/>
  <c r="F17" i="65"/>
  <c r="E17" i="65"/>
  <c r="D17" i="65"/>
  <c r="C17" i="65"/>
  <c r="B16" i="65"/>
  <c r="B17" i="65" s="1"/>
  <c r="F18" i="65" s="1"/>
  <c r="V14" i="65"/>
  <c r="U14" i="65"/>
  <c r="T14" i="65"/>
  <c r="S14" i="65"/>
  <c r="R14" i="65"/>
  <c r="Q14" i="65"/>
  <c r="P14" i="65"/>
  <c r="O14" i="65"/>
  <c r="N14" i="65"/>
  <c r="M14" i="65"/>
  <c r="L14" i="65"/>
  <c r="K14" i="65"/>
  <c r="J14" i="65"/>
  <c r="I14" i="65"/>
  <c r="H14" i="65"/>
  <c r="G14" i="65"/>
  <c r="F14" i="65"/>
  <c r="E14" i="65"/>
  <c r="D14" i="65"/>
  <c r="C14" i="65"/>
  <c r="B13" i="65"/>
  <c r="B14" i="65" s="1"/>
  <c r="B10" i="65"/>
  <c r="B11" i="65" s="1"/>
  <c r="N12" i="65" s="1"/>
  <c r="V7" i="65"/>
  <c r="U7" i="65"/>
  <c r="T7" i="65"/>
  <c r="S7" i="65"/>
  <c r="S8" i="65" s="1"/>
  <c r="R7" i="65"/>
  <c r="Q7" i="65"/>
  <c r="P7" i="65"/>
  <c r="O7" i="65"/>
  <c r="O8" i="65" s="1"/>
  <c r="N7" i="65"/>
  <c r="M7" i="65"/>
  <c r="L7" i="65"/>
  <c r="K7" i="65"/>
  <c r="K8" i="65" s="1"/>
  <c r="J7" i="65"/>
  <c r="I7" i="65"/>
  <c r="I8" i="65" s="1"/>
  <c r="H7" i="65"/>
  <c r="G7" i="65"/>
  <c r="G8" i="65" s="1"/>
  <c r="F7" i="65"/>
  <c r="E7" i="65"/>
  <c r="D7" i="65"/>
  <c r="C7" i="65"/>
  <c r="C8" i="65" s="1"/>
  <c r="Q9" i="69" l="1"/>
  <c r="I9" i="69"/>
  <c r="F9" i="69"/>
  <c r="K12" i="69"/>
  <c r="C12" i="69"/>
  <c r="T12" i="69"/>
  <c r="S12" i="69"/>
  <c r="N12" i="69"/>
  <c r="G12" i="69"/>
  <c r="F12" i="69"/>
  <c r="V12" i="69"/>
  <c r="R12" i="69"/>
  <c r="J12" i="69"/>
  <c r="E12" i="69"/>
  <c r="P12" i="69"/>
  <c r="M12" i="69"/>
  <c r="U12" i="69"/>
  <c r="Q12" i="69"/>
  <c r="I12" i="69"/>
  <c r="O12" i="69"/>
  <c r="L12" i="69"/>
  <c r="H12" i="69"/>
  <c r="R9" i="69"/>
  <c r="J9" i="69"/>
  <c r="B9" i="69"/>
  <c r="L9" i="69"/>
  <c r="M9" i="69"/>
  <c r="S9" i="69"/>
  <c r="T9" i="69"/>
  <c r="H9" i="69"/>
  <c r="G9" i="69"/>
  <c r="O9" i="69"/>
  <c r="C9" i="69"/>
  <c r="E9" i="69"/>
  <c r="P9" i="69"/>
  <c r="U9" i="69"/>
  <c r="K9" i="69"/>
  <c r="D9" i="69"/>
  <c r="V9" i="69"/>
  <c r="S6" i="68"/>
  <c r="I6" i="68"/>
  <c r="C6" i="68"/>
  <c r="J6" i="68"/>
  <c r="R6" i="68"/>
  <c r="B6" i="68"/>
  <c r="O6" i="68"/>
  <c r="G6" i="68"/>
  <c r="V6" i="68"/>
  <c r="E6" i="68"/>
  <c r="N6" i="68"/>
  <c r="D6" i="68"/>
  <c r="U6" i="68"/>
  <c r="T6" i="68"/>
  <c r="H6" i="68"/>
  <c r="F6" i="68"/>
  <c r="M6" i="68"/>
  <c r="Q6" i="68"/>
  <c r="P6" i="68"/>
  <c r="L6" i="68"/>
  <c r="H9" i="67"/>
  <c r="B6" i="67"/>
  <c r="U6" i="67"/>
  <c r="I6" i="67"/>
  <c r="J6" i="67"/>
  <c r="S6" i="67"/>
  <c r="T6" i="67"/>
  <c r="D6" i="67"/>
  <c r="R6" i="67"/>
  <c r="M6" i="67"/>
  <c r="E6" i="67"/>
  <c r="V6" i="67"/>
  <c r="K6" i="67"/>
  <c r="F6" i="67"/>
  <c r="G6" i="67"/>
  <c r="O6" i="67"/>
  <c r="Q6" i="67"/>
  <c r="L6" i="67"/>
  <c r="N6" i="67"/>
  <c r="H6" i="67"/>
  <c r="P6" i="67"/>
  <c r="C6" i="67"/>
  <c r="B8" i="66"/>
  <c r="G9" i="66" s="1"/>
  <c r="B7" i="65"/>
  <c r="B8" i="65" s="1"/>
  <c r="B9" i="65" s="1"/>
  <c r="D15" i="65"/>
  <c r="T15" i="65"/>
  <c r="K9" i="66"/>
  <c r="O9" i="66"/>
  <c r="M9" i="66"/>
  <c r="N9" i="66"/>
  <c r="F9" i="66"/>
  <c r="I9" i="66"/>
  <c r="U9" i="66"/>
  <c r="T9" i="66"/>
  <c r="E9" i="66"/>
  <c r="L9" i="66"/>
  <c r="R9" i="66"/>
  <c r="P9" i="66"/>
  <c r="S9" i="66"/>
  <c r="H9" i="66"/>
  <c r="C9" i="66"/>
  <c r="J12" i="65"/>
  <c r="P15" i="65"/>
  <c r="N18" i="65"/>
  <c r="J18" i="65"/>
  <c r="V18" i="65"/>
  <c r="D18" i="65"/>
  <c r="H18" i="65"/>
  <c r="L18" i="65"/>
  <c r="P18" i="65"/>
  <c r="T18" i="65"/>
  <c r="G18" i="65"/>
  <c r="K18" i="65"/>
  <c r="O18" i="65"/>
  <c r="S18" i="65"/>
  <c r="Q8" i="65"/>
  <c r="Q9" i="65" s="1"/>
  <c r="E18" i="65"/>
  <c r="I18" i="65"/>
  <c r="M18" i="65"/>
  <c r="Q18" i="65"/>
  <c r="U18" i="65"/>
  <c r="C18" i="65"/>
  <c r="R18" i="65"/>
  <c r="M8" i="65"/>
  <c r="M9" i="65" s="1"/>
  <c r="E8" i="65"/>
  <c r="E9" i="65" s="1"/>
  <c r="U8" i="65"/>
  <c r="U9" i="65" s="1"/>
  <c r="C15" i="65"/>
  <c r="G15" i="65"/>
  <c r="K15" i="65"/>
  <c r="O15" i="65"/>
  <c r="S15" i="65"/>
  <c r="H15" i="65"/>
  <c r="L15" i="65"/>
  <c r="F12" i="65"/>
  <c r="R12" i="65"/>
  <c r="V12" i="65"/>
  <c r="D8" i="65"/>
  <c r="D9" i="65" s="1"/>
  <c r="L8" i="65"/>
  <c r="L9" i="65" s="1"/>
  <c r="T8" i="65"/>
  <c r="T9" i="65" s="1"/>
  <c r="T12" i="65"/>
  <c r="D12" i="65"/>
  <c r="H12" i="65"/>
  <c r="L12" i="65"/>
  <c r="P12" i="65"/>
  <c r="H8" i="65"/>
  <c r="H9" i="65" s="1"/>
  <c r="P8" i="65"/>
  <c r="P9" i="65" s="1"/>
  <c r="E12" i="65"/>
  <c r="I12" i="65"/>
  <c r="M12" i="65"/>
  <c r="Q12" i="65"/>
  <c r="U12" i="65"/>
  <c r="F8" i="65"/>
  <c r="F9" i="65" s="1"/>
  <c r="R8" i="65"/>
  <c r="R9" i="65" s="1"/>
  <c r="I9" i="65"/>
  <c r="C9" i="65"/>
  <c r="G9" i="65"/>
  <c r="K9" i="65"/>
  <c r="O9" i="65"/>
  <c r="S9" i="65"/>
  <c r="J8" i="65"/>
  <c r="J9" i="65" s="1"/>
  <c r="V8" i="65"/>
  <c r="V9" i="65" s="1"/>
  <c r="C12" i="65"/>
  <c r="G12" i="65"/>
  <c r="K12" i="65"/>
  <c r="O12" i="65"/>
  <c r="S12" i="65"/>
  <c r="E15" i="65"/>
  <c r="I15" i="65"/>
  <c r="M15" i="65"/>
  <c r="Q15" i="65"/>
  <c r="U15" i="65"/>
  <c r="N8" i="65"/>
  <c r="N9" i="65" s="1"/>
  <c r="F15" i="65"/>
  <c r="J15" i="65"/>
  <c r="N15" i="65"/>
  <c r="R15" i="65"/>
  <c r="V15" i="65"/>
  <c r="D9" i="66" l="1"/>
  <c r="V9" i="66"/>
  <c r="Q9" i="66"/>
  <c r="J9" i="66"/>
  <c r="B9" i="66"/>
  <c r="V17" i="64"/>
  <c r="C17" i="64"/>
  <c r="D17" i="64"/>
  <c r="E17" i="64"/>
  <c r="F17" i="64"/>
  <c r="G17" i="64"/>
  <c r="H17" i="64"/>
  <c r="I17" i="64"/>
  <c r="J17" i="64"/>
  <c r="K17" i="64"/>
  <c r="L17" i="64"/>
  <c r="M17" i="64"/>
  <c r="N17" i="64"/>
  <c r="O17" i="64"/>
  <c r="P17" i="64"/>
  <c r="Q17" i="64"/>
  <c r="R17" i="64"/>
  <c r="S17" i="64"/>
  <c r="T17" i="64"/>
  <c r="U17" i="64"/>
  <c r="V14" i="64"/>
  <c r="C14" i="64"/>
  <c r="D14" i="64"/>
  <c r="E14" i="64"/>
  <c r="F14" i="64"/>
  <c r="G14" i="64"/>
  <c r="H14" i="64"/>
  <c r="I14" i="64"/>
  <c r="J14" i="64"/>
  <c r="K14" i="64"/>
  <c r="L14" i="64"/>
  <c r="M14" i="64"/>
  <c r="N14" i="64"/>
  <c r="O14" i="64"/>
  <c r="P14" i="64"/>
  <c r="Q14" i="64"/>
  <c r="R14" i="64"/>
  <c r="S14" i="64"/>
  <c r="T14" i="64"/>
  <c r="U14" i="64"/>
  <c r="B14" i="64"/>
  <c r="V11" i="64"/>
  <c r="C11" i="64"/>
  <c r="D11" i="64"/>
  <c r="E11" i="64"/>
  <c r="F11" i="64"/>
  <c r="G11" i="64"/>
  <c r="H11" i="64"/>
  <c r="I11" i="64"/>
  <c r="J11" i="64"/>
  <c r="K11" i="64"/>
  <c r="L11" i="64"/>
  <c r="M11" i="64"/>
  <c r="N11" i="64"/>
  <c r="O11" i="64"/>
  <c r="P11" i="64"/>
  <c r="Q11" i="64"/>
  <c r="R11" i="64"/>
  <c r="S11" i="64"/>
  <c r="T11" i="64"/>
  <c r="U11" i="64"/>
  <c r="B16" i="64"/>
  <c r="B17" i="64" s="1"/>
  <c r="B13" i="64"/>
  <c r="B10" i="64"/>
  <c r="B11" i="64" s="1"/>
  <c r="V7" i="64"/>
  <c r="U7" i="64"/>
  <c r="U8" i="64" s="1"/>
  <c r="T7" i="64"/>
  <c r="T8" i="64" s="1"/>
  <c r="S7" i="64"/>
  <c r="S8" i="64" s="1"/>
  <c r="R7" i="64"/>
  <c r="R8" i="64" s="1"/>
  <c r="Q7" i="64"/>
  <c r="Q8" i="64" s="1"/>
  <c r="P7" i="64"/>
  <c r="P8" i="64" s="1"/>
  <c r="O7" i="64"/>
  <c r="O8" i="64" s="1"/>
  <c r="N7" i="64"/>
  <c r="N8" i="64" s="1"/>
  <c r="M7" i="64"/>
  <c r="M8" i="64" s="1"/>
  <c r="L7" i="64"/>
  <c r="L8" i="64" s="1"/>
  <c r="K7" i="64"/>
  <c r="K8" i="64" s="1"/>
  <c r="J7" i="64"/>
  <c r="J8" i="64" s="1"/>
  <c r="I7" i="64"/>
  <c r="I8" i="64" s="1"/>
  <c r="H7" i="64"/>
  <c r="H8" i="64" s="1"/>
  <c r="G7" i="64"/>
  <c r="G8" i="64" s="1"/>
  <c r="F7" i="64"/>
  <c r="F8" i="64" s="1"/>
  <c r="E7" i="64"/>
  <c r="E8" i="64" s="1"/>
  <c r="D7" i="64"/>
  <c r="D8" i="64" s="1"/>
  <c r="C7" i="64"/>
  <c r="C8" i="64" s="1"/>
  <c r="U12" i="64" l="1"/>
  <c r="E12" i="64"/>
  <c r="Q12" i="64"/>
  <c r="M12" i="64"/>
  <c r="I12" i="64"/>
  <c r="V8" i="64"/>
  <c r="C18" i="64"/>
  <c r="G18" i="64"/>
  <c r="S18" i="64"/>
  <c r="D18" i="64"/>
  <c r="H18" i="64"/>
  <c r="L18" i="64"/>
  <c r="P18" i="64"/>
  <c r="T18" i="64"/>
  <c r="B7" i="64"/>
  <c r="B8" i="64" s="1"/>
  <c r="B9" i="64" s="1"/>
  <c r="J12" i="64"/>
  <c r="R12" i="64"/>
  <c r="C12" i="64"/>
  <c r="G12" i="64"/>
  <c r="K12" i="64"/>
  <c r="O12" i="64"/>
  <c r="S12" i="64"/>
  <c r="E18" i="64"/>
  <c r="I18" i="64"/>
  <c r="M18" i="64"/>
  <c r="Q18" i="64"/>
  <c r="U18" i="64"/>
  <c r="F12" i="64"/>
  <c r="N12" i="64"/>
  <c r="V12" i="64"/>
  <c r="D12" i="64"/>
  <c r="H12" i="64"/>
  <c r="L12" i="64"/>
  <c r="P12" i="64"/>
  <c r="T12" i="64"/>
  <c r="K18" i="64"/>
  <c r="O18" i="64"/>
  <c r="F18" i="64"/>
  <c r="J18" i="64"/>
  <c r="N18" i="64"/>
  <c r="R18" i="64"/>
  <c r="V18" i="64"/>
  <c r="T15" i="64"/>
  <c r="V14" i="63"/>
  <c r="E14" i="63"/>
  <c r="F14" i="63"/>
  <c r="G14" i="63"/>
  <c r="H14" i="63"/>
  <c r="I14" i="63"/>
  <c r="J14" i="63"/>
  <c r="K14" i="63"/>
  <c r="L14" i="63"/>
  <c r="M14" i="63"/>
  <c r="N14" i="63"/>
  <c r="O14" i="63"/>
  <c r="P14" i="63"/>
  <c r="Q14" i="63"/>
  <c r="R14" i="63"/>
  <c r="S14" i="63"/>
  <c r="T14" i="63"/>
  <c r="U14" i="63"/>
  <c r="D14" i="63"/>
  <c r="C14" i="63"/>
  <c r="V17" i="63"/>
  <c r="U17" i="63"/>
  <c r="T17" i="63"/>
  <c r="S17" i="63"/>
  <c r="R17" i="63"/>
  <c r="Q17" i="63"/>
  <c r="P17" i="63"/>
  <c r="O17" i="63"/>
  <c r="N17" i="63"/>
  <c r="M17" i="63"/>
  <c r="L17" i="63"/>
  <c r="K17" i="63"/>
  <c r="J17" i="63"/>
  <c r="I17" i="63"/>
  <c r="H17" i="63"/>
  <c r="G17" i="63"/>
  <c r="F17" i="63"/>
  <c r="E17" i="63"/>
  <c r="D17" i="63"/>
  <c r="C17" i="63"/>
  <c r="B16" i="63"/>
  <c r="B17" i="63" s="1"/>
  <c r="B13" i="63"/>
  <c r="B14" i="63" s="1"/>
  <c r="V11" i="63"/>
  <c r="U11" i="63"/>
  <c r="T11" i="63"/>
  <c r="S11" i="63"/>
  <c r="R11" i="63"/>
  <c r="Q11" i="63"/>
  <c r="P11" i="63"/>
  <c r="O11" i="63"/>
  <c r="N11" i="63"/>
  <c r="M11" i="63"/>
  <c r="L11" i="63"/>
  <c r="K11" i="63"/>
  <c r="J11" i="63"/>
  <c r="I11" i="63"/>
  <c r="H11" i="63"/>
  <c r="G11" i="63"/>
  <c r="F11" i="63"/>
  <c r="E11" i="63"/>
  <c r="D11" i="63"/>
  <c r="C11" i="63"/>
  <c r="B10" i="63"/>
  <c r="B11" i="63" s="1"/>
  <c r="V7" i="63"/>
  <c r="V8" i="63" s="1"/>
  <c r="U7" i="63"/>
  <c r="U8" i="63" s="1"/>
  <c r="T7" i="63"/>
  <c r="T8" i="63" s="1"/>
  <c r="S7" i="63"/>
  <c r="S8" i="63" s="1"/>
  <c r="R7" i="63"/>
  <c r="R8" i="63" s="1"/>
  <c r="Q7" i="63"/>
  <c r="Q8" i="63" s="1"/>
  <c r="P7" i="63"/>
  <c r="P4" i="63" s="1"/>
  <c r="P5" i="63" s="1"/>
  <c r="O7" i="63"/>
  <c r="O8" i="63" s="1"/>
  <c r="N7" i="63"/>
  <c r="N8" i="63" s="1"/>
  <c r="M7" i="63"/>
  <c r="M8" i="63" s="1"/>
  <c r="L7" i="63"/>
  <c r="L8" i="63" s="1"/>
  <c r="K7" i="63"/>
  <c r="K8" i="63" s="1"/>
  <c r="J7" i="63"/>
  <c r="J4" i="63" s="1"/>
  <c r="J5" i="63" s="1"/>
  <c r="I7" i="63"/>
  <c r="I8" i="63" s="1"/>
  <c r="H7" i="63"/>
  <c r="H8" i="63" s="1"/>
  <c r="G7" i="63"/>
  <c r="G8" i="63" s="1"/>
  <c r="F7" i="63"/>
  <c r="F8" i="63" s="1"/>
  <c r="E7" i="63"/>
  <c r="E8" i="63" s="1"/>
  <c r="D7" i="63"/>
  <c r="D8" i="63" s="1"/>
  <c r="C7" i="63"/>
  <c r="C8" i="63" s="1"/>
  <c r="I4" i="63"/>
  <c r="I5" i="63" s="1"/>
  <c r="U4" i="64" l="1"/>
  <c r="U4" i="65" s="1"/>
  <c r="S9" i="64"/>
  <c r="V4" i="63"/>
  <c r="V5" i="63" s="1"/>
  <c r="F4" i="64"/>
  <c r="F5" i="64" s="1"/>
  <c r="O4" i="64"/>
  <c r="O4" i="65" s="1"/>
  <c r="C4" i="64"/>
  <c r="C4" i="65" s="1"/>
  <c r="H4" i="64"/>
  <c r="H5" i="64" s="1"/>
  <c r="U5" i="64"/>
  <c r="S4" i="64"/>
  <c r="P4" i="64"/>
  <c r="L4" i="64"/>
  <c r="N4" i="64"/>
  <c r="E4" i="64"/>
  <c r="R4" i="64"/>
  <c r="I4" i="64"/>
  <c r="F4" i="65"/>
  <c r="G4" i="64"/>
  <c r="M4" i="64"/>
  <c r="D4" i="64"/>
  <c r="J4" i="64"/>
  <c r="U4" i="63"/>
  <c r="U5" i="63" s="1"/>
  <c r="K4" i="64"/>
  <c r="Q4" i="64"/>
  <c r="T4" i="64"/>
  <c r="V4" i="64"/>
  <c r="O9" i="64"/>
  <c r="L9" i="64"/>
  <c r="K9" i="64"/>
  <c r="Q9" i="64"/>
  <c r="C9" i="64"/>
  <c r="M9" i="64"/>
  <c r="G9" i="64"/>
  <c r="H9" i="64"/>
  <c r="R9" i="64"/>
  <c r="I9" i="64"/>
  <c r="T9" i="64"/>
  <c r="D9" i="64"/>
  <c r="N9" i="64"/>
  <c r="V9" i="64"/>
  <c r="U9" i="64"/>
  <c r="E9" i="64"/>
  <c r="P9" i="64"/>
  <c r="F9" i="64"/>
  <c r="J9" i="64"/>
  <c r="G15" i="64"/>
  <c r="N15" i="64"/>
  <c r="L15" i="64"/>
  <c r="S15" i="64"/>
  <c r="C15" i="64"/>
  <c r="U15" i="64"/>
  <c r="P15" i="64"/>
  <c r="J15" i="64"/>
  <c r="D15" i="64"/>
  <c r="O15" i="64"/>
  <c r="Q15" i="64"/>
  <c r="H15" i="64"/>
  <c r="V15" i="64"/>
  <c r="F15" i="64"/>
  <c r="M15" i="64"/>
  <c r="K15" i="64"/>
  <c r="I15" i="64"/>
  <c r="R15" i="64"/>
  <c r="E15" i="64"/>
  <c r="E4" i="63"/>
  <c r="E5" i="63" s="1"/>
  <c r="K18" i="63"/>
  <c r="Q4" i="63"/>
  <c r="Q5" i="63" s="1"/>
  <c r="J8" i="63"/>
  <c r="P8" i="63"/>
  <c r="F18" i="63"/>
  <c r="J18" i="63"/>
  <c r="N18" i="63"/>
  <c r="R18" i="63"/>
  <c r="V18" i="63"/>
  <c r="C18" i="63"/>
  <c r="G18" i="63"/>
  <c r="O18" i="63"/>
  <c r="S18" i="63"/>
  <c r="D18" i="63"/>
  <c r="H18" i="63"/>
  <c r="L18" i="63"/>
  <c r="P18" i="63"/>
  <c r="T18" i="63"/>
  <c r="M4" i="63"/>
  <c r="M5" i="63" s="1"/>
  <c r="E18" i="63"/>
  <c r="I18" i="63"/>
  <c r="M18" i="63"/>
  <c r="Q18" i="63"/>
  <c r="U18" i="63"/>
  <c r="L4" i="63"/>
  <c r="L5" i="63" s="1"/>
  <c r="F4" i="63"/>
  <c r="F5" i="63" s="1"/>
  <c r="N4" i="63"/>
  <c r="N5" i="63" s="1"/>
  <c r="C12" i="63"/>
  <c r="G12" i="63"/>
  <c r="K12" i="63"/>
  <c r="O12" i="63"/>
  <c r="S12" i="63"/>
  <c r="B7" i="63"/>
  <c r="B8" i="63" s="1"/>
  <c r="B9" i="63" s="1"/>
  <c r="H4" i="63"/>
  <c r="H5" i="63" s="1"/>
  <c r="R4" i="63"/>
  <c r="R5" i="63" s="1"/>
  <c r="D12" i="63"/>
  <c r="H12" i="63"/>
  <c r="L12" i="63"/>
  <c r="P12" i="63"/>
  <c r="T12" i="63"/>
  <c r="E12" i="63"/>
  <c r="I12" i="63"/>
  <c r="M12" i="63"/>
  <c r="Q12" i="63"/>
  <c r="U12" i="63"/>
  <c r="D4" i="63"/>
  <c r="D5" i="63" s="1"/>
  <c r="T4" i="63"/>
  <c r="T5" i="63" s="1"/>
  <c r="F12" i="63"/>
  <c r="J12" i="63"/>
  <c r="N12" i="63"/>
  <c r="R12" i="63"/>
  <c r="V12" i="63"/>
  <c r="C4" i="63"/>
  <c r="C5" i="63" s="1"/>
  <c r="G4" i="63"/>
  <c r="G5" i="63" s="1"/>
  <c r="K4" i="63"/>
  <c r="K5" i="63" s="1"/>
  <c r="O4" i="63"/>
  <c r="O5" i="63" s="1"/>
  <c r="S4" i="63"/>
  <c r="S5" i="63" s="1"/>
  <c r="K15" i="63"/>
  <c r="O5" i="64" l="1"/>
  <c r="C5" i="64"/>
  <c r="R9" i="63"/>
  <c r="H4" i="65"/>
  <c r="Q4" i="65"/>
  <c r="Q5" i="64"/>
  <c r="P5" i="64"/>
  <c r="P4" i="65"/>
  <c r="K4" i="65"/>
  <c r="K5" i="64"/>
  <c r="I5" i="64"/>
  <c r="I4" i="65"/>
  <c r="S4" i="65"/>
  <c r="S5" i="64"/>
  <c r="D5" i="64"/>
  <c r="D4" i="65"/>
  <c r="R4" i="65"/>
  <c r="R5" i="64"/>
  <c r="J5" i="64"/>
  <c r="J4" i="65"/>
  <c r="P9" i="63"/>
  <c r="M4" i="65"/>
  <c r="M5" i="64"/>
  <c r="E5" i="64"/>
  <c r="E4" i="65"/>
  <c r="U5" i="65"/>
  <c r="U4" i="66"/>
  <c r="U5" i="66" s="1"/>
  <c r="C4" i="66"/>
  <c r="C5" i="65"/>
  <c r="V5" i="64"/>
  <c r="V4" i="65"/>
  <c r="G5" i="64"/>
  <c r="G4" i="65"/>
  <c r="N5" i="64"/>
  <c r="N4" i="65"/>
  <c r="O5" i="65"/>
  <c r="O4" i="66"/>
  <c r="O5" i="66" s="1"/>
  <c r="H5" i="65"/>
  <c r="H4" i="66"/>
  <c r="H5" i="66" s="1"/>
  <c r="B4" i="64"/>
  <c r="B5" i="64" s="1"/>
  <c r="U6" i="64" s="1"/>
  <c r="T4" i="65"/>
  <c r="T5" i="64"/>
  <c r="F4" i="66"/>
  <c r="F5" i="66" s="1"/>
  <c r="F5" i="65"/>
  <c r="L5" i="64"/>
  <c r="L4" i="65"/>
  <c r="S9" i="63"/>
  <c r="C9" i="63"/>
  <c r="H9" i="63"/>
  <c r="K9" i="63"/>
  <c r="U9" i="63"/>
  <c r="F9" i="63"/>
  <c r="M9" i="63"/>
  <c r="J9" i="63"/>
  <c r="N9" i="63"/>
  <c r="G9" i="63"/>
  <c r="Q9" i="63"/>
  <c r="D9" i="63"/>
  <c r="T9" i="63"/>
  <c r="O9" i="63"/>
  <c r="E9" i="63"/>
  <c r="I9" i="63"/>
  <c r="L9" i="63"/>
  <c r="V9" i="63"/>
  <c r="M15" i="63"/>
  <c r="P15" i="63"/>
  <c r="L15" i="63"/>
  <c r="V15" i="63"/>
  <c r="S15" i="63"/>
  <c r="C15" i="63"/>
  <c r="R15" i="63"/>
  <c r="G15" i="63"/>
  <c r="B4" i="63"/>
  <c r="U15" i="63"/>
  <c r="E15" i="63"/>
  <c r="N15" i="63"/>
  <c r="H15" i="63"/>
  <c r="J15" i="63"/>
  <c r="O15" i="63"/>
  <c r="F15" i="63"/>
  <c r="I15" i="63"/>
  <c r="Q15" i="63"/>
  <c r="T15" i="63"/>
  <c r="D15" i="63"/>
  <c r="N6" i="64" l="1"/>
  <c r="T6" i="64"/>
  <c r="G6" i="64"/>
  <c r="V6" i="64"/>
  <c r="M6" i="64"/>
  <c r="Q6" i="64"/>
  <c r="S6" i="64"/>
  <c r="J6" i="64"/>
  <c r="I6" i="64"/>
  <c r="K6" i="64"/>
  <c r="R6" i="64"/>
  <c r="T5" i="65"/>
  <c r="T4" i="66"/>
  <c r="T5" i="66" s="1"/>
  <c r="G5" i="65"/>
  <c r="G4" i="66"/>
  <c r="G5" i="66" s="1"/>
  <c r="I5" i="65"/>
  <c r="I4" i="66"/>
  <c r="I5" i="66" s="1"/>
  <c r="E5" i="65"/>
  <c r="E4" i="66"/>
  <c r="E5" i="66" s="1"/>
  <c r="R4" i="66"/>
  <c r="R5" i="66" s="1"/>
  <c r="R5" i="65"/>
  <c r="K4" i="66"/>
  <c r="K5" i="66" s="1"/>
  <c r="K5" i="65"/>
  <c r="J4" i="66"/>
  <c r="J5" i="66" s="1"/>
  <c r="J5" i="65"/>
  <c r="O6" i="64"/>
  <c r="H6" i="64"/>
  <c r="B6" i="64"/>
  <c r="V4" i="66"/>
  <c r="V5" i="66" s="1"/>
  <c r="V5" i="65"/>
  <c r="D5" i="65"/>
  <c r="D4" i="66"/>
  <c r="D5" i="66" s="1"/>
  <c r="P5" i="65"/>
  <c r="P4" i="66"/>
  <c r="P5" i="66" s="1"/>
  <c r="C6" i="64"/>
  <c r="E6" i="64"/>
  <c r="P6" i="64"/>
  <c r="L5" i="65"/>
  <c r="L4" i="66"/>
  <c r="L5" i="66" s="1"/>
  <c r="C5" i="66"/>
  <c r="F6" i="64"/>
  <c r="B4" i="65"/>
  <c r="U6" i="65" s="1"/>
  <c r="M5" i="65"/>
  <c r="M4" i="66"/>
  <c r="M5" i="66" s="1"/>
  <c r="N4" i="66"/>
  <c r="N5" i="66" s="1"/>
  <c r="N5" i="65"/>
  <c r="D6" i="64"/>
  <c r="L6" i="64"/>
  <c r="S5" i="65"/>
  <c r="S4" i="66"/>
  <c r="S5" i="66" s="1"/>
  <c r="Q5" i="65"/>
  <c r="Q4" i="66"/>
  <c r="Q5" i="66" s="1"/>
  <c r="B5" i="63"/>
  <c r="K6" i="63" s="1"/>
  <c r="H6" i="63"/>
  <c r="V17" i="62"/>
  <c r="U17" i="62"/>
  <c r="T17" i="62"/>
  <c r="S17" i="62"/>
  <c r="R17" i="62"/>
  <c r="Q17" i="62"/>
  <c r="P17" i="62"/>
  <c r="O17" i="62"/>
  <c r="N17" i="62"/>
  <c r="M17" i="62"/>
  <c r="L17" i="62"/>
  <c r="K17" i="62"/>
  <c r="J17" i="62"/>
  <c r="I17" i="62"/>
  <c r="H17" i="62"/>
  <c r="G17" i="62"/>
  <c r="F17" i="62"/>
  <c r="E17" i="62"/>
  <c r="D17" i="62"/>
  <c r="C17" i="62"/>
  <c r="B16" i="62"/>
  <c r="B17" i="62" s="1"/>
  <c r="V14" i="62"/>
  <c r="U14" i="62"/>
  <c r="T14" i="62"/>
  <c r="S14" i="62"/>
  <c r="R14" i="62"/>
  <c r="Q14" i="62"/>
  <c r="P14" i="62"/>
  <c r="O14" i="62"/>
  <c r="N14" i="62"/>
  <c r="M14" i="62"/>
  <c r="L14" i="62"/>
  <c r="K14" i="62"/>
  <c r="J14" i="62"/>
  <c r="I14" i="62"/>
  <c r="H14" i="62"/>
  <c r="G14" i="62"/>
  <c r="F14" i="62"/>
  <c r="E14" i="62"/>
  <c r="D14" i="62"/>
  <c r="C14" i="62"/>
  <c r="B13" i="62"/>
  <c r="V11" i="62"/>
  <c r="U11" i="62"/>
  <c r="T11" i="62"/>
  <c r="S11" i="62"/>
  <c r="R11" i="62"/>
  <c r="Q11" i="62"/>
  <c r="P11" i="62"/>
  <c r="O11" i="62"/>
  <c r="N11" i="62"/>
  <c r="M11" i="62"/>
  <c r="L11" i="62"/>
  <c r="K11" i="62"/>
  <c r="J11" i="62"/>
  <c r="I11" i="62"/>
  <c r="H11" i="62"/>
  <c r="G11" i="62"/>
  <c r="F11" i="62"/>
  <c r="E11" i="62"/>
  <c r="D11" i="62"/>
  <c r="C11" i="62"/>
  <c r="B10" i="62"/>
  <c r="V7" i="62"/>
  <c r="V8" i="62" s="1"/>
  <c r="U7" i="62"/>
  <c r="U8" i="62" s="1"/>
  <c r="T7" i="62"/>
  <c r="T8" i="62" s="1"/>
  <c r="S7" i="62"/>
  <c r="S8" i="62" s="1"/>
  <c r="R7" i="62"/>
  <c r="R8" i="62" s="1"/>
  <c r="Q7" i="62"/>
  <c r="Q8" i="62" s="1"/>
  <c r="P7" i="62"/>
  <c r="P8" i="62" s="1"/>
  <c r="O7" i="62"/>
  <c r="O8" i="62" s="1"/>
  <c r="N7" i="62"/>
  <c r="N8" i="62" s="1"/>
  <c r="M7" i="62"/>
  <c r="M8" i="62" s="1"/>
  <c r="L7" i="62"/>
  <c r="L8" i="62" s="1"/>
  <c r="K7" i="62"/>
  <c r="K8" i="62" s="1"/>
  <c r="J7" i="62"/>
  <c r="J8" i="62" s="1"/>
  <c r="I7" i="62"/>
  <c r="I8" i="62" s="1"/>
  <c r="H7" i="62"/>
  <c r="H8" i="62" s="1"/>
  <c r="G7" i="62"/>
  <c r="G8" i="62" s="1"/>
  <c r="F7" i="62"/>
  <c r="F8" i="62" s="1"/>
  <c r="E7" i="62"/>
  <c r="E8" i="62" s="1"/>
  <c r="D7" i="62"/>
  <c r="D8" i="62" s="1"/>
  <c r="C7" i="62"/>
  <c r="C8" i="62" s="1"/>
  <c r="O6" i="65" l="1"/>
  <c r="L6" i="65"/>
  <c r="K6" i="65"/>
  <c r="I6" i="65"/>
  <c r="F6" i="65"/>
  <c r="R6" i="65"/>
  <c r="G6" i="65"/>
  <c r="D6" i="65"/>
  <c r="Q6" i="65"/>
  <c r="V6" i="65"/>
  <c r="B6" i="65"/>
  <c r="T6" i="65"/>
  <c r="H6" i="65"/>
  <c r="P6" i="65"/>
  <c r="E6" i="65"/>
  <c r="N6" i="65"/>
  <c r="B4" i="66"/>
  <c r="R6" i="66" s="1"/>
  <c r="S6" i="65"/>
  <c r="C6" i="65"/>
  <c r="M6" i="65"/>
  <c r="J6" i="65"/>
  <c r="N6" i="63"/>
  <c r="L6" i="63"/>
  <c r="Q6" i="63"/>
  <c r="T6" i="63"/>
  <c r="I6" i="63"/>
  <c r="C6" i="63"/>
  <c r="F6" i="63"/>
  <c r="R6" i="63"/>
  <c r="P6" i="63"/>
  <c r="O6" i="63"/>
  <c r="U6" i="63"/>
  <c r="E6" i="63"/>
  <c r="B6" i="63"/>
  <c r="S6" i="63"/>
  <c r="J6" i="63"/>
  <c r="M6" i="63"/>
  <c r="V6" i="63"/>
  <c r="D6" i="63"/>
  <c r="G6" i="63"/>
  <c r="F18" i="62"/>
  <c r="J18" i="62"/>
  <c r="N18" i="62"/>
  <c r="R18" i="62"/>
  <c r="V18" i="62"/>
  <c r="C18" i="62"/>
  <c r="G18" i="62"/>
  <c r="K18" i="62"/>
  <c r="O18" i="62"/>
  <c r="S18" i="62"/>
  <c r="D18" i="62"/>
  <c r="H18" i="62"/>
  <c r="L18" i="62"/>
  <c r="P18" i="62"/>
  <c r="T18" i="62"/>
  <c r="E18" i="62"/>
  <c r="I18" i="62"/>
  <c r="M18" i="62"/>
  <c r="Q18" i="62"/>
  <c r="U18" i="62"/>
  <c r="B7" i="62"/>
  <c r="B8" i="62" s="1"/>
  <c r="Q12" i="62"/>
  <c r="B11" i="62"/>
  <c r="E12" i="62" s="1"/>
  <c r="J12" i="62"/>
  <c r="N12" i="62"/>
  <c r="C12" i="62"/>
  <c r="G12" i="62"/>
  <c r="R9" i="62"/>
  <c r="D12" i="62"/>
  <c r="H12" i="62"/>
  <c r="P12" i="62"/>
  <c r="B14" i="62"/>
  <c r="U15" i="62" s="1"/>
  <c r="V17" i="61"/>
  <c r="U17" i="61"/>
  <c r="T17" i="61"/>
  <c r="S17" i="61"/>
  <c r="R17" i="61"/>
  <c r="Q17" i="61"/>
  <c r="P17" i="61"/>
  <c r="O17" i="61"/>
  <c r="N17" i="61"/>
  <c r="M17" i="61"/>
  <c r="L17" i="61"/>
  <c r="K17" i="61"/>
  <c r="J17" i="61"/>
  <c r="I17" i="61"/>
  <c r="H17" i="61"/>
  <c r="G17" i="61"/>
  <c r="F17" i="61"/>
  <c r="E17" i="61"/>
  <c r="D17" i="61"/>
  <c r="C17" i="61"/>
  <c r="B16" i="61"/>
  <c r="B17" i="61" s="1"/>
  <c r="V14" i="61"/>
  <c r="U14" i="61"/>
  <c r="T14" i="61"/>
  <c r="S14" i="61"/>
  <c r="R14" i="61"/>
  <c r="Q14" i="61"/>
  <c r="P14" i="61"/>
  <c r="O14" i="61"/>
  <c r="N14" i="61"/>
  <c r="M14" i="61"/>
  <c r="L14" i="61"/>
  <c r="K14" i="61"/>
  <c r="J14" i="61"/>
  <c r="I14" i="61"/>
  <c r="H14" i="61"/>
  <c r="G14" i="61"/>
  <c r="F14" i="61"/>
  <c r="E14" i="61"/>
  <c r="D14" i="61"/>
  <c r="C14" i="61"/>
  <c r="B13" i="61"/>
  <c r="B14" i="61" s="1"/>
  <c r="V11" i="61"/>
  <c r="U11" i="61"/>
  <c r="T11" i="61"/>
  <c r="S11" i="61"/>
  <c r="R11" i="61"/>
  <c r="Q11" i="61"/>
  <c r="P11" i="61"/>
  <c r="O11" i="61"/>
  <c r="N11" i="61"/>
  <c r="M11" i="61"/>
  <c r="L11" i="61"/>
  <c r="K11" i="61"/>
  <c r="J11" i="61"/>
  <c r="I11" i="61"/>
  <c r="H11" i="61"/>
  <c r="G11" i="61"/>
  <c r="F11" i="61"/>
  <c r="E11" i="61"/>
  <c r="D11" i="61"/>
  <c r="C11" i="61"/>
  <c r="B10" i="61"/>
  <c r="B11" i="61" s="1"/>
  <c r="V7" i="61"/>
  <c r="V8" i="61" s="1"/>
  <c r="U7" i="61"/>
  <c r="U8" i="61" s="1"/>
  <c r="T7" i="61"/>
  <c r="S7" i="61"/>
  <c r="S8" i="61" s="1"/>
  <c r="R7" i="61"/>
  <c r="R8" i="61" s="1"/>
  <c r="Q7" i="61"/>
  <c r="Q8" i="61" s="1"/>
  <c r="P7" i="61"/>
  <c r="O7" i="61"/>
  <c r="N7" i="61"/>
  <c r="N8" i="61" s="1"/>
  <c r="M7" i="61"/>
  <c r="M8" i="61" s="1"/>
  <c r="L7" i="61"/>
  <c r="K7" i="61"/>
  <c r="K8" i="61" s="1"/>
  <c r="J7" i="61"/>
  <c r="J8" i="61" s="1"/>
  <c r="I7" i="61"/>
  <c r="I8" i="61" s="1"/>
  <c r="H7" i="61"/>
  <c r="G7" i="61"/>
  <c r="G8" i="61" s="1"/>
  <c r="F7" i="61"/>
  <c r="F8" i="61" s="1"/>
  <c r="E7" i="61"/>
  <c r="E8" i="61" s="1"/>
  <c r="D7" i="61"/>
  <c r="C7" i="61"/>
  <c r="C8" i="61" s="1"/>
  <c r="D12" i="61" l="1"/>
  <c r="L12" i="61"/>
  <c r="T12" i="61"/>
  <c r="S12" i="62"/>
  <c r="H12" i="61"/>
  <c r="P12" i="61"/>
  <c r="I12" i="62"/>
  <c r="E6" i="66"/>
  <c r="C6" i="66"/>
  <c r="M6" i="66"/>
  <c r="T6" i="66"/>
  <c r="S6" i="66"/>
  <c r="I6" i="66"/>
  <c r="B6" i="66"/>
  <c r="F6" i="66"/>
  <c r="O6" i="66"/>
  <c r="H6" i="66"/>
  <c r="U6" i="66"/>
  <c r="K6" i="66"/>
  <c r="J6" i="66"/>
  <c r="P6" i="66"/>
  <c r="V6" i="66"/>
  <c r="D6" i="66"/>
  <c r="N6" i="66"/>
  <c r="G6" i="66"/>
  <c r="L6" i="66"/>
  <c r="Q6" i="66"/>
  <c r="D15" i="62"/>
  <c r="C15" i="62"/>
  <c r="T15" i="62"/>
  <c r="S15" i="62"/>
  <c r="R15" i="62"/>
  <c r="I15" i="62"/>
  <c r="P15" i="62"/>
  <c r="K15" i="62"/>
  <c r="N15" i="62"/>
  <c r="E15" i="62"/>
  <c r="H15" i="62"/>
  <c r="G15" i="62"/>
  <c r="J15" i="62"/>
  <c r="M15" i="62"/>
  <c r="V9" i="62"/>
  <c r="P9" i="62"/>
  <c r="B9" i="62"/>
  <c r="I9" i="62"/>
  <c r="T12" i="62"/>
  <c r="U12" i="62"/>
  <c r="K12" i="62"/>
  <c r="R12" i="62"/>
  <c r="G9" i="62"/>
  <c r="L9" i="62"/>
  <c r="E9" i="62"/>
  <c r="F9" i="62"/>
  <c r="H9" i="62"/>
  <c r="M9" i="62"/>
  <c r="L12" i="62"/>
  <c r="M12" i="62"/>
  <c r="O12" i="62"/>
  <c r="S9" i="62"/>
  <c r="C9" i="62"/>
  <c r="V12" i="62"/>
  <c r="F12" i="62"/>
  <c r="N9" i="62"/>
  <c r="T9" i="62"/>
  <c r="D9" i="62"/>
  <c r="Q9" i="62"/>
  <c r="U9" i="62"/>
  <c r="O9" i="62"/>
  <c r="J9" i="62"/>
  <c r="K9" i="62"/>
  <c r="L15" i="62"/>
  <c r="Q15" i="62"/>
  <c r="O15" i="62"/>
  <c r="V15" i="62"/>
  <c r="F15" i="62"/>
  <c r="E12" i="61"/>
  <c r="I12" i="61"/>
  <c r="M12" i="61"/>
  <c r="Q12" i="61"/>
  <c r="U12" i="61"/>
  <c r="C12" i="61"/>
  <c r="G12" i="61"/>
  <c r="K12" i="61"/>
  <c r="O12" i="61"/>
  <c r="S12" i="61"/>
  <c r="I15" i="61"/>
  <c r="Q15" i="61"/>
  <c r="C18" i="61"/>
  <c r="G18" i="61"/>
  <c r="K18" i="61"/>
  <c r="O18" i="61"/>
  <c r="S18" i="61"/>
  <c r="L18" i="61"/>
  <c r="E18" i="61"/>
  <c r="I18" i="61"/>
  <c r="M18" i="61"/>
  <c r="Q18" i="61"/>
  <c r="U18" i="61"/>
  <c r="O8" i="61"/>
  <c r="D18" i="61"/>
  <c r="H18" i="61"/>
  <c r="P18" i="61"/>
  <c r="T18" i="61"/>
  <c r="V15" i="61"/>
  <c r="N15" i="61"/>
  <c r="F15" i="61"/>
  <c r="U15" i="61"/>
  <c r="M15" i="61"/>
  <c r="E15" i="61"/>
  <c r="J15" i="61"/>
  <c r="R15" i="61"/>
  <c r="C15" i="61"/>
  <c r="K15" i="61"/>
  <c r="O15" i="61"/>
  <c r="S15" i="61"/>
  <c r="D15" i="61"/>
  <c r="H15" i="61"/>
  <c r="L15" i="61"/>
  <c r="P15" i="61"/>
  <c r="T15" i="61"/>
  <c r="K5" i="61"/>
  <c r="D8" i="61"/>
  <c r="H8" i="61"/>
  <c r="L8" i="61"/>
  <c r="P8" i="61"/>
  <c r="T8" i="61"/>
  <c r="F18" i="61"/>
  <c r="J18" i="61"/>
  <c r="N18" i="61"/>
  <c r="R18" i="61"/>
  <c r="V18" i="61"/>
  <c r="G15" i="61"/>
  <c r="F12" i="61"/>
  <c r="J12" i="61"/>
  <c r="N12" i="61"/>
  <c r="R12" i="61"/>
  <c r="V12" i="61"/>
  <c r="B7" i="61"/>
  <c r="B8" i="61" s="1"/>
  <c r="C9" i="61" s="1"/>
  <c r="B16" i="60"/>
  <c r="B17" i="60" s="1"/>
  <c r="B13" i="60"/>
  <c r="B10" i="60"/>
  <c r="V7" i="60"/>
  <c r="V8" i="60" s="1"/>
  <c r="D7" i="60"/>
  <c r="D8" i="60" s="1"/>
  <c r="E7" i="60"/>
  <c r="F7" i="60"/>
  <c r="G7" i="60"/>
  <c r="G8" i="60"/>
  <c r="H7" i="60"/>
  <c r="H8" i="60" s="1"/>
  <c r="I7" i="60"/>
  <c r="J7" i="60"/>
  <c r="J8" i="60" s="1"/>
  <c r="K7" i="60"/>
  <c r="K8" i="60" s="1"/>
  <c r="L7" i="60"/>
  <c r="M7" i="60"/>
  <c r="N7" i="60"/>
  <c r="O7" i="60"/>
  <c r="O8" i="60" s="1"/>
  <c r="P7" i="60"/>
  <c r="P8" i="60" s="1"/>
  <c r="Q7" i="60"/>
  <c r="R7" i="60"/>
  <c r="S7" i="60"/>
  <c r="S8" i="60"/>
  <c r="T7" i="60"/>
  <c r="U7" i="60"/>
  <c r="U8" i="60" s="1"/>
  <c r="C7" i="60"/>
  <c r="V17" i="60"/>
  <c r="U17" i="60"/>
  <c r="T17" i="60"/>
  <c r="S17" i="60"/>
  <c r="R17" i="60"/>
  <c r="Q17" i="60"/>
  <c r="P17" i="60"/>
  <c r="O17" i="60"/>
  <c r="N17" i="60"/>
  <c r="M17" i="60"/>
  <c r="M18" i="60" s="1"/>
  <c r="L17" i="60"/>
  <c r="K17" i="60"/>
  <c r="J17" i="60"/>
  <c r="I17" i="60"/>
  <c r="H17" i="60"/>
  <c r="G17" i="60"/>
  <c r="F17" i="60"/>
  <c r="E17" i="60"/>
  <c r="E18" i="60" s="1"/>
  <c r="D17" i="60"/>
  <c r="C17" i="60"/>
  <c r="V14" i="60"/>
  <c r="U14" i="60"/>
  <c r="U15" i="60" s="1"/>
  <c r="T14" i="60"/>
  <c r="S14" i="60"/>
  <c r="R14" i="60"/>
  <c r="Q14" i="60"/>
  <c r="P14" i="60"/>
  <c r="O14" i="60"/>
  <c r="N14" i="60"/>
  <c r="M14" i="60"/>
  <c r="M15" i="60" s="1"/>
  <c r="L14" i="60"/>
  <c r="K14" i="60"/>
  <c r="J14" i="60"/>
  <c r="I14" i="60"/>
  <c r="H14" i="60"/>
  <c r="G14" i="60"/>
  <c r="F14" i="60"/>
  <c r="E14" i="60"/>
  <c r="E15" i="60" s="1"/>
  <c r="D14" i="60"/>
  <c r="C14" i="60"/>
  <c r="B14" i="60"/>
  <c r="Q15" i="60" s="1"/>
  <c r="V11" i="60"/>
  <c r="U11" i="60"/>
  <c r="U12" i="60" s="1"/>
  <c r="T11" i="60"/>
  <c r="S11" i="60"/>
  <c r="R11" i="60"/>
  <c r="Q11" i="60"/>
  <c r="P11" i="60"/>
  <c r="O11" i="60"/>
  <c r="N11" i="60"/>
  <c r="M11" i="60"/>
  <c r="M12" i="60" s="1"/>
  <c r="L11" i="60"/>
  <c r="K11" i="60"/>
  <c r="J11" i="60"/>
  <c r="I11" i="60"/>
  <c r="H11" i="60"/>
  <c r="G11" i="60"/>
  <c r="F11" i="60"/>
  <c r="E11" i="60"/>
  <c r="D11" i="60"/>
  <c r="C11" i="60"/>
  <c r="B11" i="60"/>
  <c r="E12" i="60" s="1"/>
  <c r="T8" i="60"/>
  <c r="R8" i="60"/>
  <c r="Q8" i="60"/>
  <c r="N8" i="60"/>
  <c r="M8" i="60"/>
  <c r="L8" i="60"/>
  <c r="I8" i="60"/>
  <c r="F8" i="60"/>
  <c r="E8" i="60"/>
  <c r="C8" i="60"/>
  <c r="B7" i="60"/>
  <c r="B8" i="60" s="1"/>
  <c r="B9" i="60" s="1"/>
  <c r="B16" i="57"/>
  <c r="B13" i="57"/>
  <c r="B10" i="57"/>
  <c r="B11" i="57" s="1"/>
  <c r="V12" i="57" s="1"/>
  <c r="V17" i="57"/>
  <c r="U17" i="57"/>
  <c r="T17" i="57"/>
  <c r="S17" i="57"/>
  <c r="R17" i="57"/>
  <c r="Q17" i="57"/>
  <c r="P17" i="57"/>
  <c r="O17" i="57"/>
  <c r="N17" i="57"/>
  <c r="M17" i="57"/>
  <c r="L17" i="57"/>
  <c r="K17" i="57"/>
  <c r="J17" i="57"/>
  <c r="I17" i="57"/>
  <c r="H17" i="57"/>
  <c r="G17" i="57"/>
  <c r="F17" i="57"/>
  <c r="E17" i="57"/>
  <c r="D17" i="57"/>
  <c r="C17" i="57"/>
  <c r="B17" i="57"/>
  <c r="V18" i="57"/>
  <c r="V14" i="57"/>
  <c r="V15" i="57" s="1"/>
  <c r="U14" i="57"/>
  <c r="T14" i="57"/>
  <c r="S14" i="57"/>
  <c r="R14" i="57"/>
  <c r="Q14" i="57"/>
  <c r="P14" i="57"/>
  <c r="O14" i="57"/>
  <c r="N14" i="57"/>
  <c r="M14" i="57"/>
  <c r="L14" i="57"/>
  <c r="K14" i="57"/>
  <c r="J14" i="57"/>
  <c r="I14" i="57"/>
  <c r="H14" i="57"/>
  <c r="G14" i="57"/>
  <c r="F14" i="57"/>
  <c r="E14" i="57"/>
  <c r="D14" i="57"/>
  <c r="C14" i="57"/>
  <c r="B14" i="57"/>
  <c r="V11" i="57"/>
  <c r="U11" i="57"/>
  <c r="T11" i="57"/>
  <c r="S11" i="57"/>
  <c r="R11" i="57"/>
  <c r="Q11" i="57"/>
  <c r="P11" i="57"/>
  <c r="O11" i="57"/>
  <c r="N11" i="57"/>
  <c r="M11" i="57"/>
  <c r="L11" i="57"/>
  <c r="K11" i="57"/>
  <c r="J11" i="57"/>
  <c r="I11" i="57"/>
  <c r="H11" i="57"/>
  <c r="G11" i="57"/>
  <c r="F11" i="57"/>
  <c r="E11" i="57"/>
  <c r="D11" i="57"/>
  <c r="C11" i="57"/>
  <c r="V7" i="57"/>
  <c r="U7" i="57"/>
  <c r="U4" i="61" s="1"/>
  <c r="U5" i="61" s="1"/>
  <c r="U8" i="57"/>
  <c r="T7" i="57"/>
  <c r="T4" i="61" s="1"/>
  <c r="T5" i="61" s="1"/>
  <c r="T8" i="57"/>
  <c r="S7" i="57"/>
  <c r="S4" i="61" s="1"/>
  <c r="S5" i="61" s="1"/>
  <c r="R7" i="57"/>
  <c r="R4" i="61" s="1"/>
  <c r="R5" i="61" s="1"/>
  <c r="R4" i="57"/>
  <c r="R4" i="62" s="1"/>
  <c r="R5" i="62" s="1"/>
  <c r="R5" i="57"/>
  <c r="Q7" i="57"/>
  <c r="Q4" i="61" s="1"/>
  <c r="Q5" i="61" s="1"/>
  <c r="P7" i="57"/>
  <c r="P4" i="61" s="1"/>
  <c r="P5" i="61" s="1"/>
  <c r="O7" i="57"/>
  <c r="O4" i="61" s="1"/>
  <c r="O5" i="61" s="1"/>
  <c r="O4" i="57"/>
  <c r="O4" i="62" s="1"/>
  <c r="O5" i="62" s="1"/>
  <c r="O5" i="57"/>
  <c r="N7" i="57"/>
  <c r="N4" i="61" s="1"/>
  <c r="N5" i="61" s="1"/>
  <c r="N8" i="57"/>
  <c r="M7" i="57"/>
  <c r="M4" i="61" s="1"/>
  <c r="M5" i="61" s="1"/>
  <c r="M8" i="57"/>
  <c r="L7" i="57"/>
  <c r="L4" i="61" s="1"/>
  <c r="L5" i="61" s="1"/>
  <c r="K7" i="57"/>
  <c r="K4" i="61" s="1"/>
  <c r="J7" i="57"/>
  <c r="J8" i="57" s="1"/>
  <c r="I7" i="57"/>
  <c r="I4" i="61" s="1"/>
  <c r="I5" i="61" s="1"/>
  <c r="H7" i="57"/>
  <c r="H4" i="61" s="1"/>
  <c r="H5" i="61" s="1"/>
  <c r="H8" i="57"/>
  <c r="G7" i="57"/>
  <c r="G4" i="61" s="1"/>
  <c r="G5" i="61" s="1"/>
  <c r="G8" i="57"/>
  <c r="F7" i="57"/>
  <c r="F4" i="61" s="1"/>
  <c r="F5" i="61" s="1"/>
  <c r="E7" i="57"/>
  <c r="E4" i="61" s="1"/>
  <c r="E5" i="61" s="1"/>
  <c r="D7" i="57"/>
  <c r="D4" i="61" s="1"/>
  <c r="D5" i="61" s="1"/>
  <c r="C7" i="57"/>
  <c r="C4" i="61" s="1"/>
  <c r="C8" i="57"/>
  <c r="B7" i="56"/>
  <c r="B8" i="56" s="1"/>
  <c r="B9" i="56" s="1"/>
  <c r="V7" i="56"/>
  <c r="V8" i="56" s="1"/>
  <c r="U7" i="56"/>
  <c r="U8" i="56"/>
  <c r="T7" i="56"/>
  <c r="T8" i="56" s="1"/>
  <c r="S7" i="56"/>
  <c r="S8" i="56"/>
  <c r="R7" i="56"/>
  <c r="R8" i="56" s="1"/>
  <c r="Q7" i="56"/>
  <c r="Q8" i="56"/>
  <c r="P7" i="56"/>
  <c r="P8" i="56" s="1"/>
  <c r="O7" i="56"/>
  <c r="O8" i="56"/>
  <c r="N7" i="56"/>
  <c r="N8" i="56" s="1"/>
  <c r="M7" i="56"/>
  <c r="M8" i="56"/>
  <c r="L7" i="56"/>
  <c r="L8" i="56" s="1"/>
  <c r="K7" i="56"/>
  <c r="K8" i="56"/>
  <c r="J7" i="56"/>
  <c r="J8" i="56" s="1"/>
  <c r="I7" i="56"/>
  <c r="I8" i="56"/>
  <c r="H7" i="56"/>
  <c r="H8" i="56" s="1"/>
  <c r="G7" i="56"/>
  <c r="G8" i="56"/>
  <c r="F7" i="56"/>
  <c r="F8" i="56" s="1"/>
  <c r="E7" i="56"/>
  <c r="E8" i="56"/>
  <c r="D7" i="56"/>
  <c r="D8" i="56" s="1"/>
  <c r="C7" i="56"/>
  <c r="C8" i="56"/>
  <c r="C7" i="55"/>
  <c r="B7" i="55"/>
  <c r="V7" i="55"/>
  <c r="V8" i="55"/>
  <c r="U7" i="55"/>
  <c r="U8" i="55" s="1"/>
  <c r="T7" i="55"/>
  <c r="T8" i="55"/>
  <c r="S7" i="55"/>
  <c r="S8" i="55" s="1"/>
  <c r="R7" i="55"/>
  <c r="R8" i="55"/>
  <c r="Q7" i="55"/>
  <c r="Q8" i="55" s="1"/>
  <c r="P7" i="55"/>
  <c r="P8" i="55"/>
  <c r="O7" i="55"/>
  <c r="O8" i="55" s="1"/>
  <c r="N7" i="55"/>
  <c r="N8" i="55"/>
  <c r="M7" i="55"/>
  <c r="M8" i="55" s="1"/>
  <c r="L7" i="55"/>
  <c r="L8" i="55"/>
  <c r="K7" i="55"/>
  <c r="K8" i="55" s="1"/>
  <c r="J7" i="55"/>
  <c r="J8" i="55"/>
  <c r="I7" i="55"/>
  <c r="I8" i="55" s="1"/>
  <c r="H7" i="55"/>
  <c r="H8" i="55"/>
  <c r="G7" i="55"/>
  <c r="G8" i="55" s="1"/>
  <c r="F7" i="55"/>
  <c r="F8" i="55"/>
  <c r="E7" i="55"/>
  <c r="E8" i="55" s="1"/>
  <c r="D7" i="55"/>
  <c r="D8" i="55"/>
  <c r="C8" i="55"/>
  <c r="B8" i="55"/>
  <c r="B9" i="55" s="1"/>
  <c r="C11" i="54"/>
  <c r="V17" i="54"/>
  <c r="U17" i="54"/>
  <c r="T17" i="54"/>
  <c r="S17" i="54"/>
  <c r="R17" i="54"/>
  <c r="R18" i="54" s="1"/>
  <c r="Q17" i="54"/>
  <c r="P17" i="54"/>
  <c r="O17" i="54"/>
  <c r="N17" i="54"/>
  <c r="M17" i="54"/>
  <c r="L17" i="54"/>
  <c r="K17" i="54"/>
  <c r="J17" i="54"/>
  <c r="J18" i="54" s="1"/>
  <c r="I17" i="54"/>
  <c r="H17" i="54"/>
  <c r="H18" i="54" s="1"/>
  <c r="G17" i="54"/>
  <c r="F17" i="54"/>
  <c r="E17" i="54"/>
  <c r="E18" i="54" s="1"/>
  <c r="D17" i="54"/>
  <c r="C17" i="54"/>
  <c r="B17" i="54"/>
  <c r="V14" i="54"/>
  <c r="V15" i="54" s="1"/>
  <c r="U14" i="54"/>
  <c r="T14" i="54"/>
  <c r="S14" i="54"/>
  <c r="R14" i="54"/>
  <c r="Q14" i="54"/>
  <c r="P14" i="54"/>
  <c r="O14" i="54"/>
  <c r="N14" i="54"/>
  <c r="M14" i="54"/>
  <c r="L14" i="54"/>
  <c r="K14" i="54"/>
  <c r="J14" i="54"/>
  <c r="I14" i="54"/>
  <c r="H14" i="54"/>
  <c r="G14" i="54"/>
  <c r="F14" i="54"/>
  <c r="E14" i="54"/>
  <c r="D14" i="54"/>
  <c r="C14" i="54"/>
  <c r="B14" i="54"/>
  <c r="V11" i="54"/>
  <c r="U11" i="54"/>
  <c r="T11" i="54"/>
  <c r="S11" i="54"/>
  <c r="R11" i="54"/>
  <c r="Q11" i="54"/>
  <c r="P11" i="54"/>
  <c r="O11" i="54"/>
  <c r="N11" i="54"/>
  <c r="N12" i="54" s="1"/>
  <c r="M11" i="54"/>
  <c r="L11" i="54"/>
  <c r="K11" i="54"/>
  <c r="J11" i="54"/>
  <c r="I11" i="54"/>
  <c r="H11" i="54"/>
  <c r="G11" i="54"/>
  <c r="G12" i="54" s="1"/>
  <c r="F11" i="54"/>
  <c r="E11" i="54"/>
  <c r="D11" i="54"/>
  <c r="B11" i="54"/>
  <c r="L12" i="54" s="1"/>
  <c r="V7" i="54"/>
  <c r="V8" i="54"/>
  <c r="U7" i="54"/>
  <c r="U8" i="54" s="1"/>
  <c r="T7" i="54"/>
  <c r="S7" i="54"/>
  <c r="R7" i="54"/>
  <c r="R8" i="54" s="1"/>
  <c r="Q7" i="54"/>
  <c r="P7" i="54"/>
  <c r="P8" i="54" s="1"/>
  <c r="O7" i="54"/>
  <c r="N7" i="54"/>
  <c r="M7" i="54"/>
  <c r="M8" i="54"/>
  <c r="L7" i="54"/>
  <c r="K7" i="54"/>
  <c r="K8" i="54"/>
  <c r="J7" i="54"/>
  <c r="J8" i="54" s="1"/>
  <c r="I7" i="54"/>
  <c r="H7" i="54"/>
  <c r="H8" i="54"/>
  <c r="G7" i="54"/>
  <c r="F7" i="54"/>
  <c r="F8" i="54"/>
  <c r="E7" i="54"/>
  <c r="E8" i="54" s="1"/>
  <c r="D7" i="54"/>
  <c r="D8" i="54"/>
  <c r="C7" i="54"/>
  <c r="B7" i="54"/>
  <c r="B8" i="54" s="1"/>
  <c r="V17" i="53"/>
  <c r="U17" i="53"/>
  <c r="T17" i="53"/>
  <c r="T18" i="53" s="1"/>
  <c r="S17" i="53"/>
  <c r="R17" i="53"/>
  <c r="Q17" i="53"/>
  <c r="P17" i="53"/>
  <c r="O17" i="53"/>
  <c r="N17" i="53"/>
  <c r="M17" i="53"/>
  <c r="L17" i="53"/>
  <c r="L18" i="53" s="1"/>
  <c r="K17" i="53"/>
  <c r="J17" i="53"/>
  <c r="I17" i="53"/>
  <c r="H17" i="53"/>
  <c r="G17" i="53"/>
  <c r="F17" i="53"/>
  <c r="E17" i="53"/>
  <c r="D17" i="53"/>
  <c r="C17" i="53"/>
  <c r="B17" i="53"/>
  <c r="V14" i="53"/>
  <c r="U14" i="53"/>
  <c r="U15" i="53" s="1"/>
  <c r="T14" i="53"/>
  <c r="S14" i="53"/>
  <c r="R14" i="53"/>
  <c r="Q14" i="53"/>
  <c r="Q15" i="53" s="1"/>
  <c r="P14" i="53"/>
  <c r="O14" i="53"/>
  <c r="N14" i="53"/>
  <c r="M14" i="53"/>
  <c r="M15" i="53" s="1"/>
  <c r="L14" i="53"/>
  <c r="K14" i="53"/>
  <c r="J14" i="53"/>
  <c r="I14" i="53"/>
  <c r="H14" i="53"/>
  <c r="G14" i="53"/>
  <c r="F14" i="53"/>
  <c r="E14" i="53"/>
  <c r="E15" i="53" s="1"/>
  <c r="D14" i="53"/>
  <c r="C14" i="53"/>
  <c r="C15" i="53" s="1"/>
  <c r="B14" i="53"/>
  <c r="V11" i="53"/>
  <c r="U11" i="53"/>
  <c r="T11" i="53"/>
  <c r="S11" i="53"/>
  <c r="R11" i="53"/>
  <c r="Q11" i="53"/>
  <c r="P11" i="53"/>
  <c r="O11" i="53"/>
  <c r="N11" i="53"/>
  <c r="M11" i="53"/>
  <c r="L11" i="53"/>
  <c r="K11" i="53"/>
  <c r="J11" i="53"/>
  <c r="I11" i="53"/>
  <c r="H11" i="53"/>
  <c r="G11" i="53"/>
  <c r="F11" i="53"/>
  <c r="E11" i="53"/>
  <c r="D11" i="53"/>
  <c r="C11" i="53"/>
  <c r="B11" i="53"/>
  <c r="V7" i="53"/>
  <c r="U7" i="53"/>
  <c r="U8" i="53"/>
  <c r="T7" i="53"/>
  <c r="T8" i="53" s="1"/>
  <c r="S7" i="53"/>
  <c r="S8" i="53" s="1"/>
  <c r="R7" i="53"/>
  <c r="R8" i="53" s="1"/>
  <c r="Q7" i="53"/>
  <c r="Q8" i="53"/>
  <c r="P7" i="53"/>
  <c r="P8" i="53" s="1"/>
  <c r="O7" i="53"/>
  <c r="O8" i="53" s="1"/>
  <c r="N7" i="53"/>
  <c r="M7" i="53"/>
  <c r="L7" i="53"/>
  <c r="L8" i="53"/>
  <c r="K7" i="53"/>
  <c r="K4" i="53" s="1"/>
  <c r="J7" i="53"/>
  <c r="J8" i="53" s="1"/>
  <c r="I7" i="53"/>
  <c r="I8" i="53"/>
  <c r="H7" i="53"/>
  <c r="H8" i="53" s="1"/>
  <c r="G7" i="53"/>
  <c r="G8" i="53" s="1"/>
  <c r="F7" i="53"/>
  <c r="E7" i="53"/>
  <c r="E8" i="53" s="1"/>
  <c r="D7" i="53"/>
  <c r="D8" i="53" s="1"/>
  <c r="C7" i="53"/>
  <c r="C8" i="53" s="1"/>
  <c r="B7" i="53"/>
  <c r="B8" i="53"/>
  <c r="B9" i="53" s="1"/>
  <c r="J4" i="53"/>
  <c r="J4" i="54" s="1"/>
  <c r="J5" i="54" s="1"/>
  <c r="C7" i="52"/>
  <c r="C8" i="52" s="1"/>
  <c r="V17" i="52"/>
  <c r="V18" i="52" s="1"/>
  <c r="C17" i="52"/>
  <c r="C18" i="52" s="1"/>
  <c r="D17" i="52"/>
  <c r="D18" i="52" s="1"/>
  <c r="E17" i="52"/>
  <c r="F17" i="52"/>
  <c r="G17" i="52"/>
  <c r="H17" i="52"/>
  <c r="H18" i="52"/>
  <c r="I17" i="52"/>
  <c r="I18" i="52" s="1"/>
  <c r="J17" i="52"/>
  <c r="K17" i="52"/>
  <c r="L17" i="52"/>
  <c r="L18" i="52" s="1"/>
  <c r="M17" i="52"/>
  <c r="M18" i="52" s="1"/>
  <c r="N17" i="52"/>
  <c r="O17" i="52"/>
  <c r="P17" i="52"/>
  <c r="P18" i="52" s="1"/>
  <c r="Q17" i="52"/>
  <c r="Q18" i="52" s="1"/>
  <c r="R17" i="52"/>
  <c r="S17" i="52"/>
  <c r="S18" i="52" s="1"/>
  <c r="T17" i="52"/>
  <c r="T18" i="52" s="1"/>
  <c r="U17" i="52"/>
  <c r="B17" i="52"/>
  <c r="E18" i="52" s="1"/>
  <c r="V14" i="52"/>
  <c r="V15" i="52" s="1"/>
  <c r="C14" i="52"/>
  <c r="C15" i="52" s="1"/>
  <c r="D14" i="52"/>
  <c r="D15" i="52" s="1"/>
  <c r="E14" i="52"/>
  <c r="F14" i="52"/>
  <c r="G14" i="52"/>
  <c r="H14" i="52"/>
  <c r="H15" i="52" s="1"/>
  <c r="I14" i="52"/>
  <c r="I15" i="52" s="1"/>
  <c r="J14" i="52"/>
  <c r="K14" i="52"/>
  <c r="L14" i="52"/>
  <c r="L15" i="52" s="1"/>
  <c r="M14" i="52"/>
  <c r="M15" i="52"/>
  <c r="N14" i="52"/>
  <c r="O14" i="52"/>
  <c r="P14" i="52"/>
  <c r="Q14" i="52"/>
  <c r="Q15" i="52" s="1"/>
  <c r="R14" i="52"/>
  <c r="S14" i="52"/>
  <c r="S15" i="52" s="1"/>
  <c r="T14" i="52"/>
  <c r="T15" i="52" s="1"/>
  <c r="U14" i="52"/>
  <c r="B14" i="52"/>
  <c r="K15" i="52" s="1"/>
  <c r="O18" i="52"/>
  <c r="G18" i="52"/>
  <c r="G15" i="52"/>
  <c r="V11" i="52"/>
  <c r="U11" i="52"/>
  <c r="T11" i="52"/>
  <c r="S11" i="52"/>
  <c r="R11" i="52"/>
  <c r="Q11" i="52"/>
  <c r="Q12" i="52" s="1"/>
  <c r="P11" i="52"/>
  <c r="O11" i="52"/>
  <c r="N11" i="52"/>
  <c r="M11" i="52"/>
  <c r="M12" i="52" s="1"/>
  <c r="L11" i="52"/>
  <c r="K11" i="52"/>
  <c r="J11" i="52"/>
  <c r="I11" i="52"/>
  <c r="H11" i="52"/>
  <c r="G11" i="52"/>
  <c r="F11" i="52"/>
  <c r="E11" i="52"/>
  <c r="D11" i="52"/>
  <c r="C11" i="52"/>
  <c r="B11" i="52"/>
  <c r="I12" i="52" s="1"/>
  <c r="V7" i="52"/>
  <c r="V8" i="52" s="1"/>
  <c r="U7" i="52"/>
  <c r="U8" i="52" s="1"/>
  <c r="T7" i="52"/>
  <c r="T8" i="52"/>
  <c r="S7" i="52"/>
  <c r="S8" i="52" s="1"/>
  <c r="R7" i="52"/>
  <c r="R8" i="52" s="1"/>
  <c r="Q7" i="52"/>
  <c r="Q8" i="52" s="1"/>
  <c r="P7" i="52"/>
  <c r="P8" i="52"/>
  <c r="O7" i="52"/>
  <c r="O8" i="52" s="1"/>
  <c r="N7" i="52"/>
  <c r="N8" i="52" s="1"/>
  <c r="M7" i="52"/>
  <c r="M8" i="52" s="1"/>
  <c r="L7" i="52"/>
  <c r="L8" i="52"/>
  <c r="K7" i="52"/>
  <c r="K8" i="52" s="1"/>
  <c r="J7" i="52"/>
  <c r="J8" i="52" s="1"/>
  <c r="I7" i="52"/>
  <c r="I8" i="52" s="1"/>
  <c r="H7" i="52"/>
  <c r="H8" i="52"/>
  <c r="G7" i="52"/>
  <c r="G8" i="52" s="1"/>
  <c r="F7" i="52"/>
  <c r="F8" i="52" s="1"/>
  <c r="E7" i="52"/>
  <c r="E8" i="52" s="1"/>
  <c r="D7" i="52"/>
  <c r="D8" i="52"/>
  <c r="B7" i="52"/>
  <c r="B8" i="52"/>
  <c r="B9" i="52" s="1"/>
  <c r="C17" i="51"/>
  <c r="C18" i="51" s="1"/>
  <c r="D17" i="51"/>
  <c r="E17" i="51"/>
  <c r="E18" i="51" s="1"/>
  <c r="F17" i="51"/>
  <c r="F18" i="51"/>
  <c r="G17" i="51"/>
  <c r="H17" i="51"/>
  <c r="H18" i="51" s="1"/>
  <c r="I17" i="51"/>
  <c r="I18" i="51" s="1"/>
  <c r="J17" i="51"/>
  <c r="J18" i="51" s="1"/>
  <c r="K17" i="51"/>
  <c r="K18" i="51"/>
  <c r="L17" i="51"/>
  <c r="L18" i="51" s="1"/>
  <c r="M17" i="51"/>
  <c r="M18" i="51" s="1"/>
  <c r="N17" i="51"/>
  <c r="N18" i="51"/>
  <c r="O17" i="51"/>
  <c r="P17" i="51"/>
  <c r="P18" i="51"/>
  <c r="Q17" i="51"/>
  <c r="Q18" i="51" s="1"/>
  <c r="R17" i="51"/>
  <c r="S17" i="51"/>
  <c r="S18" i="51"/>
  <c r="T17" i="51"/>
  <c r="U17" i="51"/>
  <c r="U18" i="51"/>
  <c r="V17" i="51"/>
  <c r="V18" i="51" s="1"/>
  <c r="B17" i="51"/>
  <c r="R18" i="51" s="1"/>
  <c r="C14" i="51"/>
  <c r="D14" i="51"/>
  <c r="D15" i="51" s="1"/>
  <c r="E14" i="51"/>
  <c r="E15" i="51"/>
  <c r="F14" i="51"/>
  <c r="F15" i="51" s="1"/>
  <c r="G14" i="51"/>
  <c r="H14" i="51"/>
  <c r="H15" i="51"/>
  <c r="I14" i="51"/>
  <c r="J14" i="51"/>
  <c r="J15" i="51"/>
  <c r="K14" i="51"/>
  <c r="K15" i="51" s="1"/>
  <c r="L14" i="51"/>
  <c r="M14" i="51"/>
  <c r="N14" i="51"/>
  <c r="N15" i="51" s="1"/>
  <c r="O14" i="51"/>
  <c r="P14" i="51"/>
  <c r="P15" i="51" s="1"/>
  <c r="Q14" i="51"/>
  <c r="Q15" i="51" s="1"/>
  <c r="R14" i="51"/>
  <c r="S14" i="51"/>
  <c r="S15" i="51"/>
  <c r="T14" i="51"/>
  <c r="T15" i="51" s="1"/>
  <c r="U14" i="51"/>
  <c r="U15" i="51" s="1"/>
  <c r="V14" i="51"/>
  <c r="V15" i="51" s="1"/>
  <c r="B14" i="51"/>
  <c r="R15" i="51" s="1"/>
  <c r="O15" i="51"/>
  <c r="C11" i="51"/>
  <c r="C12" i="51" s="1"/>
  <c r="D11" i="51"/>
  <c r="E11" i="51"/>
  <c r="E12" i="51" s="1"/>
  <c r="F11" i="51"/>
  <c r="G11" i="51"/>
  <c r="G12" i="51" s="1"/>
  <c r="H11" i="51"/>
  <c r="H12" i="51" s="1"/>
  <c r="I11" i="51"/>
  <c r="J11" i="51"/>
  <c r="J12" i="51" s="1"/>
  <c r="K11" i="51"/>
  <c r="L11" i="51"/>
  <c r="M11" i="51"/>
  <c r="M12" i="51" s="1"/>
  <c r="N11" i="51"/>
  <c r="N12" i="51"/>
  <c r="O11" i="51"/>
  <c r="O12" i="51" s="1"/>
  <c r="P11" i="51"/>
  <c r="Q11" i="51"/>
  <c r="Q12" i="51" s="1"/>
  <c r="R11" i="51"/>
  <c r="R12" i="51" s="1"/>
  <c r="S11" i="51"/>
  <c r="S12" i="51"/>
  <c r="T11" i="51"/>
  <c r="U11" i="51"/>
  <c r="V11" i="51"/>
  <c r="V12" i="51"/>
  <c r="B11" i="51"/>
  <c r="F12" i="51" s="1"/>
  <c r="T18" i="51"/>
  <c r="O18" i="51"/>
  <c r="G18" i="51"/>
  <c r="D18" i="51"/>
  <c r="M15" i="51"/>
  <c r="L15" i="51"/>
  <c r="G15" i="51"/>
  <c r="C15" i="51"/>
  <c r="T12" i="51"/>
  <c r="L12" i="51"/>
  <c r="I12" i="51"/>
  <c r="D12" i="51"/>
  <c r="V7" i="51"/>
  <c r="V8" i="51" s="1"/>
  <c r="U7" i="51"/>
  <c r="U8" i="51"/>
  <c r="T7" i="51"/>
  <c r="T8" i="51"/>
  <c r="S7" i="51"/>
  <c r="S8" i="51" s="1"/>
  <c r="R7" i="51"/>
  <c r="Q7" i="51"/>
  <c r="Q8" i="51"/>
  <c r="P7" i="51"/>
  <c r="P8" i="51" s="1"/>
  <c r="O7" i="51"/>
  <c r="O8" i="51"/>
  <c r="N7" i="51"/>
  <c r="M7" i="51"/>
  <c r="M8" i="51"/>
  <c r="L7" i="51"/>
  <c r="L8" i="51"/>
  <c r="K7" i="51"/>
  <c r="K8" i="51" s="1"/>
  <c r="J7" i="51"/>
  <c r="J8" i="51" s="1"/>
  <c r="I7" i="51"/>
  <c r="I8" i="51"/>
  <c r="H7" i="51"/>
  <c r="H8" i="51"/>
  <c r="G7" i="51"/>
  <c r="G8" i="51" s="1"/>
  <c r="F7" i="51"/>
  <c r="F8" i="51" s="1"/>
  <c r="F9" i="51" s="1"/>
  <c r="E7" i="51"/>
  <c r="E8" i="51"/>
  <c r="D7" i="51"/>
  <c r="D8" i="51" s="1"/>
  <c r="C7" i="51"/>
  <c r="C8" i="51"/>
  <c r="C9" i="51" s="1"/>
  <c r="B7" i="51"/>
  <c r="B8" i="51"/>
  <c r="B9" i="51"/>
  <c r="K8" i="50"/>
  <c r="L8" i="50"/>
  <c r="V8" i="50"/>
  <c r="D17" i="50"/>
  <c r="E17" i="50"/>
  <c r="F17" i="50"/>
  <c r="G17" i="50"/>
  <c r="H17" i="50"/>
  <c r="H18" i="50" s="1"/>
  <c r="I17" i="50"/>
  <c r="J17" i="50"/>
  <c r="K17" i="50"/>
  <c r="L17" i="50"/>
  <c r="L18" i="50"/>
  <c r="M17" i="50"/>
  <c r="M18" i="50" s="1"/>
  <c r="N17" i="50"/>
  <c r="O17" i="50"/>
  <c r="P17" i="50"/>
  <c r="Q17" i="50"/>
  <c r="R17" i="50"/>
  <c r="S17" i="50"/>
  <c r="T17" i="50"/>
  <c r="T18" i="50" s="1"/>
  <c r="U17" i="50"/>
  <c r="U18" i="50" s="1"/>
  <c r="V17" i="50"/>
  <c r="C17" i="50"/>
  <c r="D14" i="50"/>
  <c r="E14" i="50"/>
  <c r="F14" i="50"/>
  <c r="G14" i="50"/>
  <c r="G15" i="50" s="1"/>
  <c r="H14" i="50"/>
  <c r="H15" i="50"/>
  <c r="I14" i="50"/>
  <c r="J14" i="50"/>
  <c r="K14" i="50"/>
  <c r="K15" i="50" s="1"/>
  <c r="L14" i="50"/>
  <c r="L15" i="50" s="1"/>
  <c r="M14" i="50"/>
  <c r="N14" i="50"/>
  <c r="O14" i="50"/>
  <c r="P14" i="50"/>
  <c r="Q14" i="50"/>
  <c r="Q15" i="50" s="1"/>
  <c r="R14" i="50"/>
  <c r="R15" i="50" s="1"/>
  <c r="S14" i="50"/>
  <c r="T14" i="50"/>
  <c r="U14" i="50"/>
  <c r="U15" i="50"/>
  <c r="V14" i="50"/>
  <c r="C14" i="50"/>
  <c r="D11" i="50"/>
  <c r="E11" i="50"/>
  <c r="F11" i="50"/>
  <c r="G11" i="50"/>
  <c r="H11" i="50"/>
  <c r="I11" i="50"/>
  <c r="J11" i="50"/>
  <c r="K11" i="50"/>
  <c r="L11" i="50"/>
  <c r="M11" i="50"/>
  <c r="N11" i="50"/>
  <c r="O11" i="50"/>
  <c r="P11" i="50"/>
  <c r="Q11" i="50"/>
  <c r="R11" i="50"/>
  <c r="S11" i="50"/>
  <c r="T11" i="50"/>
  <c r="U11" i="50"/>
  <c r="V11" i="50"/>
  <c r="C11" i="50"/>
  <c r="C7" i="50"/>
  <c r="C8" i="50"/>
  <c r="B17" i="50"/>
  <c r="N18" i="50" s="1"/>
  <c r="B14" i="50"/>
  <c r="D15" i="50" s="1"/>
  <c r="B11" i="50"/>
  <c r="J18" i="50"/>
  <c r="I18" i="50"/>
  <c r="T15" i="50"/>
  <c r="N15" i="50"/>
  <c r="M15" i="50"/>
  <c r="I15" i="50"/>
  <c r="F15" i="50"/>
  <c r="C15" i="50"/>
  <c r="V7" i="50"/>
  <c r="U7" i="50"/>
  <c r="U8" i="50"/>
  <c r="T7" i="50"/>
  <c r="T8" i="50" s="1"/>
  <c r="S7" i="50"/>
  <c r="S8" i="50"/>
  <c r="R7" i="50"/>
  <c r="R8" i="50" s="1"/>
  <c r="Q7" i="50"/>
  <c r="Q8" i="50" s="1"/>
  <c r="P7" i="50"/>
  <c r="P8" i="50" s="1"/>
  <c r="O7" i="50"/>
  <c r="O8" i="50" s="1"/>
  <c r="N7" i="50"/>
  <c r="N8" i="50" s="1"/>
  <c r="M7" i="50"/>
  <c r="M8" i="50" s="1"/>
  <c r="L7" i="50"/>
  <c r="K7" i="50"/>
  <c r="J7" i="50"/>
  <c r="J8" i="50" s="1"/>
  <c r="I7" i="50"/>
  <c r="H7" i="50"/>
  <c r="H8" i="50" s="1"/>
  <c r="G7" i="50"/>
  <c r="G8" i="50" s="1"/>
  <c r="F7" i="50"/>
  <c r="F8" i="50" s="1"/>
  <c r="E7" i="50"/>
  <c r="E8" i="50"/>
  <c r="D7" i="50"/>
  <c r="D8" i="50"/>
  <c r="B7" i="50"/>
  <c r="B8" i="50" s="1"/>
  <c r="B9" i="50" s="1"/>
  <c r="V14" i="49"/>
  <c r="V15" i="49"/>
  <c r="C14" i="49"/>
  <c r="D14" i="49"/>
  <c r="E14" i="49"/>
  <c r="E15" i="49"/>
  <c r="F14" i="49"/>
  <c r="F15" i="49" s="1"/>
  <c r="G14" i="49"/>
  <c r="H14" i="49"/>
  <c r="I14" i="49"/>
  <c r="J14" i="49"/>
  <c r="K14" i="49"/>
  <c r="K15" i="49"/>
  <c r="L14" i="49"/>
  <c r="M14" i="49"/>
  <c r="N14" i="49"/>
  <c r="O14" i="49"/>
  <c r="O15" i="49" s="1"/>
  <c r="P14" i="49"/>
  <c r="Q14" i="49"/>
  <c r="R14" i="49"/>
  <c r="S14" i="49"/>
  <c r="S15" i="49" s="1"/>
  <c r="T14" i="49"/>
  <c r="U14" i="49"/>
  <c r="B14" i="49"/>
  <c r="G15" i="49" s="1"/>
  <c r="V17" i="49"/>
  <c r="U17" i="49"/>
  <c r="T17" i="49"/>
  <c r="S17" i="49"/>
  <c r="R17" i="49"/>
  <c r="Q17" i="49"/>
  <c r="P17" i="49"/>
  <c r="P18" i="49" s="1"/>
  <c r="O17" i="49"/>
  <c r="N17" i="49"/>
  <c r="M17" i="49"/>
  <c r="L17" i="49"/>
  <c r="L18" i="49" s="1"/>
  <c r="K17" i="49"/>
  <c r="J17" i="49"/>
  <c r="I17" i="49"/>
  <c r="H17" i="49"/>
  <c r="H18" i="49" s="1"/>
  <c r="G17" i="49"/>
  <c r="F17" i="49"/>
  <c r="E17" i="49"/>
  <c r="D17" i="49"/>
  <c r="C17" i="49"/>
  <c r="B17" i="49"/>
  <c r="V11" i="49"/>
  <c r="U11" i="49"/>
  <c r="U12" i="49" s="1"/>
  <c r="T11" i="49"/>
  <c r="S11" i="49"/>
  <c r="R11" i="49"/>
  <c r="Q11" i="49"/>
  <c r="Q12" i="49" s="1"/>
  <c r="P11" i="49"/>
  <c r="O11" i="49"/>
  <c r="O12" i="49" s="1"/>
  <c r="N11" i="49"/>
  <c r="M11" i="49"/>
  <c r="M12" i="49"/>
  <c r="L11" i="49"/>
  <c r="K11" i="49"/>
  <c r="J11" i="49"/>
  <c r="I11" i="49"/>
  <c r="I12" i="49" s="1"/>
  <c r="H11" i="49"/>
  <c r="G11" i="49"/>
  <c r="G12" i="49"/>
  <c r="F11" i="49"/>
  <c r="E11" i="49"/>
  <c r="E12" i="49" s="1"/>
  <c r="D11" i="49"/>
  <c r="C11" i="49"/>
  <c r="C12" i="49" s="1"/>
  <c r="B11" i="49"/>
  <c r="V7" i="49"/>
  <c r="V4" i="49" s="1"/>
  <c r="U7" i="49"/>
  <c r="T7" i="49"/>
  <c r="S7" i="49"/>
  <c r="R7" i="49"/>
  <c r="R4" i="52" s="1"/>
  <c r="R5" i="52" s="1"/>
  <c r="Q7" i="49"/>
  <c r="Q8" i="49" s="1"/>
  <c r="P7" i="49"/>
  <c r="P8" i="49"/>
  <c r="O7" i="49"/>
  <c r="O4" i="51" s="1"/>
  <c r="O5" i="51" s="1"/>
  <c r="N7" i="49"/>
  <c r="N4" i="49" s="1"/>
  <c r="M7" i="49"/>
  <c r="L7" i="49"/>
  <c r="L4" i="51"/>
  <c r="L5" i="51" s="1"/>
  <c r="L4" i="49"/>
  <c r="K7" i="49"/>
  <c r="K4" i="51" s="1"/>
  <c r="K5" i="51" s="1"/>
  <c r="J7" i="49"/>
  <c r="I7" i="49"/>
  <c r="I8" i="49" s="1"/>
  <c r="H7" i="49"/>
  <c r="G7" i="49"/>
  <c r="G8" i="49" s="1"/>
  <c r="F7" i="49"/>
  <c r="E7" i="49"/>
  <c r="D7" i="49"/>
  <c r="D4" i="52" s="1"/>
  <c r="D5" i="52" s="1"/>
  <c r="C7" i="49"/>
  <c r="B7" i="49"/>
  <c r="B8" i="49"/>
  <c r="S12" i="48"/>
  <c r="O12" i="48"/>
  <c r="K12" i="48"/>
  <c r="G12" i="48"/>
  <c r="C12" i="48"/>
  <c r="T7" i="48"/>
  <c r="T8" i="48" s="1"/>
  <c r="P7" i="48"/>
  <c r="P8" i="48" s="1"/>
  <c r="L7" i="48"/>
  <c r="L8" i="48"/>
  <c r="H7" i="48"/>
  <c r="H8" i="48" s="1"/>
  <c r="D7" i="48"/>
  <c r="D8" i="48" s="1"/>
  <c r="B5" i="48"/>
  <c r="U6" i="48" s="1"/>
  <c r="B4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 s="1"/>
  <c r="U7" i="48"/>
  <c r="U8" i="48"/>
  <c r="S7" i="48"/>
  <c r="S8" i="48" s="1"/>
  <c r="S9" i="48" s="1"/>
  <c r="R7" i="48"/>
  <c r="R8" i="48"/>
  <c r="Q7" i="48"/>
  <c r="Q8" i="48" s="1"/>
  <c r="O7" i="48"/>
  <c r="O8" i="48" s="1"/>
  <c r="N7" i="48"/>
  <c r="N8" i="48" s="1"/>
  <c r="M7" i="48"/>
  <c r="M8" i="48"/>
  <c r="K7" i="48"/>
  <c r="K8" i="48" s="1"/>
  <c r="K9" i="48" s="1"/>
  <c r="J7" i="48"/>
  <c r="J8" i="48" s="1"/>
  <c r="I7" i="48"/>
  <c r="I8" i="48" s="1"/>
  <c r="I9" i="48" s="1"/>
  <c r="G7" i="48"/>
  <c r="G8" i="48" s="1"/>
  <c r="F7" i="48"/>
  <c r="F8" i="48"/>
  <c r="E7" i="48"/>
  <c r="E8" i="48" s="1"/>
  <c r="E9" i="48" s="1"/>
  <c r="C7" i="48"/>
  <c r="C8" i="48"/>
  <c r="B7" i="48"/>
  <c r="B8" i="48" s="1"/>
  <c r="B9" i="48" s="1"/>
  <c r="B7" i="46"/>
  <c r="B8" i="46" s="1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 s="1"/>
  <c r="U7" i="46"/>
  <c r="U8" i="46" s="1"/>
  <c r="T7" i="46"/>
  <c r="T8" i="46"/>
  <c r="S7" i="46"/>
  <c r="S8" i="46" s="1"/>
  <c r="R7" i="46"/>
  <c r="R8" i="46" s="1"/>
  <c r="R9" i="46" s="1"/>
  <c r="Q7" i="46"/>
  <c r="Q8" i="46"/>
  <c r="P7" i="46"/>
  <c r="P8" i="46" s="1"/>
  <c r="P9" i="46" s="1"/>
  <c r="O7" i="46"/>
  <c r="O8" i="46" s="1"/>
  <c r="O9" i="46" s="1"/>
  <c r="N7" i="46"/>
  <c r="N8" i="46"/>
  <c r="M7" i="46"/>
  <c r="M8" i="46" s="1"/>
  <c r="M9" i="46" s="1"/>
  <c r="L7" i="46"/>
  <c r="L8" i="46" s="1"/>
  <c r="K7" i="46"/>
  <c r="K8" i="46" s="1"/>
  <c r="J7" i="46"/>
  <c r="J8" i="46"/>
  <c r="I7" i="46"/>
  <c r="I8" i="46" s="1"/>
  <c r="H7" i="46"/>
  <c r="H8" i="46" s="1"/>
  <c r="G7" i="46"/>
  <c r="G8" i="46"/>
  <c r="F7" i="46"/>
  <c r="F8" i="46" s="1"/>
  <c r="F9" i="46" s="1"/>
  <c r="E7" i="46"/>
  <c r="E8" i="46" s="1"/>
  <c r="D7" i="46"/>
  <c r="D8" i="46" s="1"/>
  <c r="D9" i="46" s="1"/>
  <c r="C7" i="46"/>
  <c r="C8" i="46" s="1"/>
  <c r="C7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B7" i="45"/>
  <c r="B8" i="45"/>
  <c r="B9" i="45" s="1"/>
  <c r="D17" i="45"/>
  <c r="E17" i="45"/>
  <c r="F17" i="45"/>
  <c r="G17" i="45"/>
  <c r="G18" i="45" s="1"/>
  <c r="H17" i="45"/>
  <c r="H18" i="45" s="1"/>
  <c r="I17" i="45"/>
  <c r="J17" i="45"/>
  <c r="K17" i="45"/>
  <c r="L17" i="45"/>
  <c r="M17" i="45"/>
  <c r="N17" i="45"/>
  <c r="O17" i="45"/>
  <c r="O18" i="45" s="1"/>
  <c r="P17" i="45"/>
  <c r="Q17" i="45"/>
  <c r="R17" i="45"/>
  <c r="S17" i="45"/>
  <c r="T17" i="45"/>
  <c r="U17" i="45"/>
  <c r="U18" i="45" s="1"/>
  <c r="V17" i="45"/>
  <c r="C17" i="45"/>
  <c r="C18" i="45" s="1"/>
  <c r="B17" i="45"/>
  <c r="M18" i="45" s="1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V7" i="45"/>
  <c r="V8" i="45"/>
  <c r="U7" i="45"/>
  <c r="U8" i="45" s="1"/>
  <c r="T7" i="45"/>
  <c r="T8" i="45"/>
  <c r="S7" i="45"/>
  <c r="S8" i="45" s="1"/>
  <c r="R7" i="45"/>
  <c r="R8" i="45"/>
  <c r="Q7" i="45"/>
  <c r="Q8" i="45" s="1"/>
  <c r="P7" i="45"/>
  <c r="O7" i="45"/>
  <c r="O8" i="45" s="1"/>
  <c r="N7" i="45"/>
  <c r="M7" i="45"/>
  <c r="M8" i="45"/>
  <c r="L7" i="45"/>
  <c r="L8" i="45" s="1"/>
  <c r="K7" i="45"/>
  <c r="K8" i="45"/>
  <c r="J7" i="45"/>
  <c r="J8" i="45" s="1"/>
  <c r="J9" i="45" s="1"/>
  <c r="I7" i="45"/>
  <c r="I8" i="45"/>
  <c r="H7" i="45"/>
  <c r="H8" i="45" s="1"/>
  <c r="G7" i="45"/>
  <c r="G8" i="45"/>
  <c r="F7" i="45"/>
  <c r="F8" i="45" s="1"/>
  <c r="E7" i="45"/>
  <c r="E8" i="45"/>
  <c r="D7" i="45"/>
  <c r="D8" i="45" s="1"/>
  <c r="C7" i="45"/>
  <c r="C8" i="45"/>
  <c r="C17" i="44"/>
  <c r="C18" i="44" s="1"/>
  <c r="D17" i="44"/>
  <c r="D18" i="44" s="1"/>
  <c r="E17" i="44"/>
  <c r="F17" i="44"/>
  <c r="G17" i="44"/>
  <c r="H17" i="44"/>
  <c r="I17" i="44"/>
  <c r="J17" i="44"/>
  <c r="K17" i="44"/>
  <c r="L17" i="44"/>
  <c r="M17" i="44"/>
  <c r="N17" i="44"/>
  <c r="O17" i="44"/>
  <c r="P17" i="44"/>
  <c r="P18" i="44" s="1"/>
  <c r="Q17" i="44"/>
  <c r="Q18" i="44" s="1"/>
  <c r="R17" i="44"/>
  <c r="S17" i="44"/>
  <c r="T17" i="44"/>
  <c r="U17" i="44"/>
  <c r="V17" i="44"/>
  <c r="B17" i="44"/>
  <c r="G18" i="44" s="1"/>
  <c r="C14" i="44"/>
  <c r="C15" i="44" s="1"/>
  <c r="D14" i="44"/>
  <c r="E14" i="44"/>
  <c r="F14" i="44"/>
  <c r="G14" i="44"/>
  <c r="H14" i="44"/>
  <c r="H15" i="44" s="1"/>
  <c r="I14" i="44"/>
  <c r="J14" i="44"/>
  <c r="J15" i="44" s="1"/>
  <c r="K14" i="44"/>
  <c r="K15" i="44" s="1"/>
  <c r="L14" i="44"/>
  <c r="M14" i="44"/>
  <c r="N14" i="44"/>
  <c r="O14" i="44"/>
  <c r="O15" i="44" s="1"/>
  <c r="P14" i="44"/>
  <c r="P15" i="44" s="1"/>
  <c r="Q14" i="44"/>
  <c r="Q15" i="44" s="1"/>
  <c r="R14" i="44"/>
  <c r="R15" i="44" s="1"/>
  <c r="S14" i="44"/>
  <c r="S15" i="44" s="1"/>
  <c r="T14" i="44"/>
  <c r="U14" i="44"/>
  <c r="V14" i="44"/>
  <c r="V15" i="44"/>
  <c r="B14" i="44"/>
  <c r="I15" i="44" s="1"/>
  <c r="V11" i="44"/>
  <c r="C11" i="44"/>
  <c r="D11" i="44"/>
  <c r="E11" i="44"/>
  <c r="F11" i="44"/>
  <c r="G11" i="44"/>
  <c r="G12" i="44"/>
  <c r="H11" i="44"/>
  <c r="I11" i="44"/>
  <c r="J11" i="44"/>
  <c r="J12" i="44" s="1"/>
  <c r="K11" i="44"/>
  <c r="L11" i="44"/>
  <c r="M11" i="44"/>
  <c r="N11" i="44"/>
  <c r="N12" i="44" s="1"/>
  <c r="O11" i="44"/>
  <c r="P11" i="44"/>
  <c r="P12" i="44" s="1"/>
  <c r="Q11" i="44"/>
  <c r="R11" i="44"/>
  <c r="S11" i="44"/>
  <c r="S12" i="44" s="1"/>
  <c r="T11" i="44"/>
  <c r="U11" i="44"/>
  <c r="B11" i="44"/>
  <c r="C7" i="44"/>
  <c r="C8" i="44" s="1"/>
  <c r="M18" i="44"/>
  <c r="U15" i="44"/>
  <c r="T15" i="44"/>
  <c r="M15" i="44"/>
  <c r="L15" i="44"/>
  <c r="G15" i="44"/>
  <c r="E15" i="44"/>
  <c r="D15" i="44"/>
  <c r="V12" i="44"/>
  <c r="M12" i="44"/>
  <c r="H12" i="44"/>
  <c r="E12" i="44"/>
  <c r="V7" i="44"/>
  <c r="V8" i="44" s="1"/>
  <c r="U7" i="44"/>
  <c r="U8" i="44"/>
  <c r="T7" i="44"/>
  <c r="T8" i="44" s="1"/>
  <c r="S7" i="44"/>
  <c r="S8" i="44" s="1"/>
  <c r="R7" i="44"/>
  <c r="R8" i="44" s="1"/>
  <c r="Q7" i="44"/>
  <c r="Q8" i="44"/>
  <c r="P7" i="44"/>
  <c r="P8" i="44" s="1"/>
  <c r="O7" i="44"/>
  <c r="O8" i="44" s="1"/>
  <c r="N7" i="44"/>
  <c r="N4" i="44" s="1"/>
  <c r="N5" i="44" s="1"/>
  <c r="M7" i="44"/>
  <c r="M8" i="44"/>
  <c r="L7" i="44"/>
  <c r="L8" i="44" s="1"/>
  <c r="L9" i="44" s="1"/>
  <c r="K7" i="44"/>
  <c r="K8" i="44"/>
  <c r="J7" i="44"/>
  <c r="J8" i="44" s="1"/>
  <c r="I7" i="44"/>
  <c r="I8" i="44" s="1"/>
  <c r="H7" i="44"/>
  <c r="H8" i="44"/>
  <c r="G7" i="44"/>
  <c r="G8" i="44"/>
  <c r="F7" i="44"/>
  <c r="F8" i="44" s="1"/>
  <c r="E7" i="44"/>
  <c r="E8" i="44" s="1"/>
  <c r="D7" i="44"/>
  <c r="D8" i="44"/>
  <c r="B7" i="44"/>
  <c r="B8" i="44"/>
  <c r="P4" i="44"/>
  <c r="P5" i="44" s="1"/>
  <c r="O4" i="44"/>
  <c r="J4" i="44"/>
  <c r="J5" i="44" s="1"/>
  <c r="C7" i="40"/>
  <c r="C8" i="40" s="1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 s="1"/>
  <c r="U7" i="43"/>
  <c r="U8" i="43" s="1"/>
  <c r="T7" i="43"/>
  <c r="T8" i="43"/>
  <c r="S7" i="43"/>
  <c r="S8" i="43" s="1"/>
  <c r="R7" i="43"/>
  <c r="R8" i="43" s="1"/>
  <c r="Q7" i="43"/>
  <c r="Q8" i="43" s="1"/>
  <c r="P7" i="43"/>
  <c r="P8" i="43" s="1"/>
  <c r="O7" i="43"/>
  <c r="N7" i="43"/>
  <c r="M7" i="43"/>
  <c r="L7" i="43"/>
  <c r="L8" i="43" s="1"/>
  <c r="K7" i="43"/>
  <c r="J7" i="43"/>
  <c r="I7" i="43"/>
  <c r="I8" i="43" s="1"/>
  <c r="H7" i="43"/>
  <c r="H8" i="43" s="1"/>
  <c r="G7" i="43"/>
  <c r="G8" i="43" s="1"/>
  <c r="F7" i="43"/>
  <c r="E7" i="43"/>
  <c r="E8" i="43" s="1"/>
  <c r="E9" i="43" s="1"/>
  <c r="D7" i="43"/>
  <c r="D8" i="43"/>
  <c r="C7" i="43"/>
  <c r="C8" i="43"/>
  <c r="B7" i="43"/>
  <c r="B8" i="43" s="1"/>
  <c r="B7" i="42"/>
  <c r="B8" i="42" s="1"/>
  <c r="B9" i="42" s="1"/>
  <c r="C7" i="42"/>
  <c r="C8" i="42" s="1"/>
  <c r="C12" i="42"/>
  <c r="C15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V8" i="42" s="1"/>
  <c r="U7" i="42"/>
  <c r="U8" i="42"/>
  <c r="T7" i="42"/>
  <c r="S7" i="42"/>
  <c r="S8" i="42"/>
  <c r="R7" i="42"/>
  <c r="R8" i="42" s="1"/>
  <c r="Q7" i="42"/>
  <c r="Q8" i="42" s="1"/>
  <c r="P7" i="42"/>
  <c r="P8" i="42" s="1"/>
  <c r="O7" i="42"/>
  <c r="O8" i="42" s="1"/>
  <c r="N7" i="42"/>
  <c r="N8" i="42"/>
  <c r="M7" i="42"/>
  <c r="M8" i="42" s="1"/>
  <c r="L7" i="42"/>
  <c r="K7" i="42"/>
  <c r="J7" i="42"/>
  <c r="J8" i="42" s="1"/>
  <c r="J9" i="42" s="1"/>
  <c r="I7" i="42"/>
  <c r="H7" i="42"/>
  <c r="G7" i="42"/>
  <c r="F7" i="42"/>
  <c r="F8" i="42" s="1"/>
  <c r="E7" i="42"/>
  <c r="E8" i="42"/>
  <c r="D7" i="42"/>
  <c r="B7" i="41"/>
  <c r="B8" i="41"/>
  <c r="B9" i="41" s="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V8" i="41" s="1"/>
  <c r="V9" i="41" s="1"/>
  <c r="U7" i="41"/>
  <c r="T7" i="41"/>
  <c r="S7" i="41"/>
  <c r="S8" i="41"/>
  <c r="R7" i="41"/>
  <c r="R8" i="41" s="1"/>
  <c r="Q7" i="41"/>
  <c r="P7" i="41"/>
  <c r="O7" i="41"/>
  <c r="N7" i="41"/>
  <c r="N8" i="41" s="1"/>
  <c r="M7" i="41"/>
  <c r="L7" i="41"/>
  <c r="L8" i="41"/>
  <c r="L9" i="41" s="1"/>
  <c r="K7" i="41"/>
  <c r="K8" i="41" s="1"/>
  <c r="K9" i="41" s="1"/>
  <c r="J7" i="41"/>
  <c r="J8" i="41"/>
  <c r="I7" i="41"/>
  <c r="H7" i="41"/>
  <c r="H8" i="41"/>
  <c r="H9" i="41"/>
  <c r="G7" i="41"/>
  <c r="G8" i="41" s="1"/>
  <c r="F7" i="41"/>
  <c r="F8" i="41"/>
  <c r="E7" i="41"/>
  <c r="E8" i="41" s="1"/>
  <c r="D7" i="41"/>
  <c r="D8" i="41"/>
  <c r="C7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/>
  <c r="V7" i="40"/>
  <c r="L7" i="40"/>
  <c r="L8" i="40" s="1"/>
  <c r="M7" i="40"/>
  <c r="M4" i="40" s="1"/>
  <c r="M5" i="40" s="1"/>
  <c r="N7" i="40"/>
  <c r="N8" i="40"/>
  <c r="O7" i="40"/>
  <c r="P7" i="40"/>
  <c r="Q7" i="40"/>
  <c r="Q4" i="40"/>
  <c r="Q5" i="40" s="1"/>
  <c r="R7" i="40"/>
  <c r="R8" i="40" s="1"/>
  <c r="R9" i="40" s="1"/>
  <c r="S7" i="40"/>
  <c r="T7" i="40"/>
  <c r="T8" i="40"/>
  <c r="U7" i="40"/>
  <c r="D7" i="40"/>
  <c r="E7" i="40"/>
  <c r="E8" i="40"/>
  <c r="F7" i="40"/>
  <c r="G7" i="40"/>
  <c r="G8" i="40"/>
  <c r="H7" i="40"/>
  <c r="H8" i="40" s="1"/>
  <c r="I7" i="40"/>
  <c r="I8" i="40" s="1"/>
  <c r="J7" i="40"/>
  <c r="J4" i="40" s="1"/>
  <c r="J8" i="40"/>
  <c r="K7" i="40"/>
  <c r="V7" i="39"/>
  <c r="U7" i="39"/>
  <c r="U8" i="39" s="1"/>
  <c r="T7" i="39"/>
  <c r="S7" i="39"/>
  <c r="R7" i="39"/>
  <c r="Q7" i="39"/>
  <c r="Q8" i="39" s="1"/>
  <c r="P7" i="39"/>
  <c r="O7" i="39"/>
  <c r="O8" i="39" s="1"/>
  <c r="N7" i="39"/>
  <c r="M7" i="39"/>
  <c r="M8" i="39"/>
  <c r="L7" i="39"/>
  <c r="K7" i="39"/>
  <c r="K8" i="39"/>
  <c r="J7" i="39"/>
  <c r="J8" i="39" s="1"/>
  <c r="I7" i="39"/>
  <c r="I8" i="39"/>
  <c r="H7" i="39"/>
  <c r="G7" i="39"/>
  <c r="G8" i="39" s="1"/>
  <c r="F7" i="39"/>
  <c r="F8" i="39"/>
  <c r="E7" i="39"/>
  <c r="D7" i="39"/>
  <c r="C7" i="39"/>
  <c r="V7" i="38"/>
  <c r="V8" i="38"/>
  <c r="U7" i="38"/>
  <c r="U8" i="38"/>
  <c r="T7" i="38"/>
  <c r="S7" i="38"/>
  <c r="S8" i="38"/>
  <c r="R7" i="38"/>
  <c r="Q7" i="38"/>
  <c r="Q8" i="38" s="1"/>
  <c r="P7" i="38"/>
  <c r="O7" i="38"/>
  <c r="O8" i="38" s="1"/>
  <c r="N7" i="38"/>
  <c r="N8" i="38"/>
  <c r="M7" i="38"/>
  <c r="M8" i="38"/>
  <c r="L7" i="38"/>
  <c r="K7" i="38"/>
  <c r="K8" i="38"/>
  <c r="J7" i="38"/>
  <c r="I7" i="38"/>
  <c r="I8" i="38"/>
  <c r="H7" i="38"/>
  <c r="G7" i="38"/>
  <c r="G8" i="38"/>
  <c r="F7" i="38"/>
  <c r="F8" i="38" s="1"/>
  <c r="E7" i="38"/>
  <c r="E8" i="38"/>
  <c r="D7" i="38"/>
  <c r="C7" i="38"/>
  <c r="C8" i="38" s="1"/>
  <c r="C7" i="37"/>
  <c r="B16" i="37"/>
  <c r="B17" i="37" s="1"/>
  <c r="B18" i="37" s="1"/>
  <c r="B13" i="37"/>
  <c r="B14" i="37"/>
  <c r="B10" i="37"/>
  <c r="B11" i="37" s="1"/>
  <c r="B12" i="37" s="1"/>
  <c r="V7" i="37"/>
  <c r="V8" i="37" s="1"/>
  <c r="U7" i="37"/>
  <c r="U8" i="37"/>
  <c r="T7" i="37"/>
  <c r="T8" i="37"/>
  <c r="S7" i="37"/>
  <c r="S8" i="37"/>
  <c r="R7" i="37"/>
  <c r="R8" i="37" s="1"/>
  <c r="Q7" i="37"/>
  <c r="Q8" i="37"/>
  <c r="P7" i="37"/>
  <c r="P8" i="37" s="1"/>
  <c r="O7" i="37"/>
  <c r="O8" i="37"/>
  <c r="N7" i="37"/>
  <c r="N8" i="37" s="1"/>
  <c r="M7" i="37"/>
  <c r="M8" i="37"/>
  <c r="L7" i="37"/>
  <c r="L8" i="37"/>
  <c r="K7" i="37"/>
  <c r="K8" i="37"/>
  <c r="J7" i="37"/>
  <c r="J8" i="37" s="1"/>
  <c r="I7" i="37"/>
  <c r="I8" i="37"/>
  <c r="H7" i="37"/>
  <c r="H8" i="37" s="1"/>
  <c r="G7" i="37"/>
  <c r="F7" i="37"/>
  <c r="F8" i="37"/>
  <c r="E7" i="37"/>
  <c r="E8" i="37"/>
  <c r="D7" i="37"/>
  <c r="D8" i="37"/>
  <c r="T4" i="36"/>
  <c r="T5" i="36" s="1"/>
  <c r="B10" i="36"/>
  <c r="B11" i="36"/>
  <c r="B12" i="36" s="1"/>
  <c r="B16" i="36"/>
  <c r="B17" i="36"/>
  <c r="B18" i="36"/>
  <c r="B13" i="36"/>
  <c r="B14" i="36" s="1"/>
  <c r="B15" i="36" s="1"/>
  <c r="V7" i="36"/>
  <c r="V8" i="36" s="1"/>
  <c r="V4" i="36"/>
  <c r="V5" i="36" s="1"/>
  <c r="U7" i="36"/>
  <c r="T7" i="36"/>
  <c r="T8" i="36" s="1"/>
  <c r="S7" i="36"/>
  <c r="R7" i="36"/>
  <c r="Q7" i="36"/>
  <c r="P7" i="36"/>
  <c r="O7" i="36"/>
  <c r="O8" i="36" s="1"/>
  <c r="N7" i="36"/>
  <c r="M7" i="36"/>
  <c r="M8" i="36"/>
  <c r="M4" i="36"/>
  <c r="M5" i="36" s="1"/>
  <c r="L7" i="36"/>
  <c r="K7" i="36"/>
  <c r="J7" i="36"/>
  <c r="J8" i="36"/>
  <c r="J4" i="36"/>
  <c r="I7" i="36"/>
  <c r="H7" i="36"/>
  <c r="G7" i="36"/>
  <c r="G4" i="36"/>
  <c r="G5" i="36"/>
  <c r="G8" i="36"/>
  <c r="F7" i="36"/>
  <c r="E7" i="36"/>
  <c r="D7" i="36"/>
  <c r="C7" i="36"/>
  <c r="S7" i="35"/>
  <c r="S8" i="35"/>
  <c r="O7" i="35"/>
  <c r="O8" i="35" s="1"/>
  <c r="K7" i="35"/>
  <c r="K8" i="35"/>
  <c r="G7" i="35"/>
  <c r="G8" i="35" s="1"/>
  <c r="B10" i="35"/>
  <c r="B11" i="35" s="1"/>
  <c r="B16" i="35"/>
  <c r="B17" i="35"/>
  <c r="B13" i="35"/>
  <c r="B14" i="35"/>
  <c r="V7" i="35"/>
  <c r="V8" i="35" s="1"/>
  <c r="U7" i="35"/>
  <c r="U8" i="35"/>
  <c r="T7" i="35"/>
  <c r="T8" i="35"/>
  <c r="R7" i="35"/>
  <c r="R8" i="35" s="1"/>
  <c r="Q7" i="35"/>
  <c r="Q8" i="35"/>
  <c r="P7" i="35"/>
  <c r="N7" i="35"/>
  <c r="N8" i="35"/>
  <c r="M7" i="35"/>
  <c r="M8" i="35" s="1"/>
  <c r="L7" i="35"/>
  <c r="L8" i="35"/>
  <c r="J7" i="35"/>
  <c r="J8" i="35"/>
  <c r="I7" i="35"/>
  <c r="I8" i="35"/>
  <c r="H7" i="35"/>
  <c r="H8" i="35" s="1"/>
  <c r="F7" i="35"/>
  <c r="F8" i="35"/>
  <c r="E7" i="35"/>
  <c r="E8" i="35"/>
  <c r="D7" i="35"/>
  <c r="D8" i="35"/>
  <c r="B16" i="34"/>
  <c r="B17" i="34" s="1"/>
  <c r="B13" i="34"/>
  <c r="B14" i="34"/>
  <c r="B10" i="34"/>
  <c r="B11" i="34"/>
  <c r="V7" i="34"/>
  <c r="V8" i="34" s="1"/>
  <c r="U7" i="34"/>
  <c r="U8" i="34" s="1"/>
  <c r="T7" i="34"/>
  <c r="T8" i="34"/>
  <c r="S7" i="34"/>
  <c r="S8" i="34" s="1"/>
  <c r="R7" i="34"/>
  <c r="Q7" i="34"/>
  <c r="Q8" i="34" s="1"/>
  <c r="P7" i="34"/>
  <c r="P8" i="34" s="1"/>
  <c r="O7" i="34"/>
  <c r="O8" i="34"/>
  <c r="N7" i="34"/>
  <c r="N8" i="34" s="1"/>
  <c r="M7" i="34"/>
  <c r="M8" i="34" s="1"/>
  <c r="L7" i="34"/>
  <c r="L8" i="34" s="1"/>
  <c r="K7" i="34"/>
  <c r="K8" i="34"/>
  <c r="J7" i="34"/>
  <c r="J8" i="34" s="1"/>
  <c r="I7" i="34"/>
  <c r="I8" i="34" s="1"/>
  <c r="H7" i="34"/>
  <c r="H8" i="34" s="1"/>
  <c r="G7" i="34"/>
  <c r="G8" i="34"/>
  <c r="F7" i="34"/>
  <c r="F8" i="34"/>
  <c r="E7" i="34"/>
  <c r="E8" i="34" s="1"/>
  <c r="D7" i="34"/>
  <c r="B16" i="33"/>
  <c r="B17" i="33" s="1"/>
  <c r="B13" i="33"/>
  <c r="B14" i="33"/>
  <c r="B10" i="33"/>
  <c r="B11" i="33"/>
  <c r="V12" i="33" s="1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O14" i="33"/>
  <c r="P14" i="33"/>
  <c r="Q14" i="33"/>
  <c r="R14" i="33"/>
  <c r="R15" i="33" s="1"/>
  <c r="S14" i="33"/>
  <c r="T14" i="33"/>
  <c r="U14" i="33"/>
  <c r="V14" i="33"/>
  <c r="C14" i="33"/>
  <c r="D14" i="33"/>
  <c r="E14" i="33"/>
  <c r="F14" i="33"/>
  <c r="G14" i="33"/>
  <c r="H14" i="33"/>
  <c r="H15" i="33" s="1"/>
  <c r="I14" i="33"/>
  <c r="J14" i="33"/>
  <c r="K14" i="33"/>
  <c r="L14" i="33"/>
  <c r="L15" i="33" s="1"/>
  <c r="M14" i="33"/>
  <c r="N14" i="33"/>
  <c r="M11" i="33"/>
  <c r="N11" i="33"/>
  <c r="O11" i="33"/>
  <c r="P11" i="33"/>
  <c r="Q11" i="33"/>
  <c r="R11" i="33"/>
  <c r="S11" i="33"/>
  <c r="T11" i="33"/>
  <c r="U11" i="33"/>
  <c r="V11" i="33"/>
  <c r="C11" i="33"/>
  <c r="D11" i="33"/>
  <c r="E11" i="33"/>
  <c r="F11" i="33"/>
  <c r="G11" i="33"/>
  <c r="H11" i="33"/>
  <c r="I11" i="33"/>
  <c r="I12" i="33" s="1"/>
  <c r="J11" i="33"/>
  <c r="K11" i="33"/>
  <c r="L11" i="33"/>
  <c r="C7" i="33"/>
  <c r="B16" i="32"/>
  <c r="B17" i="32" s="1"/>
  <c r="B13" i="32"/>
  <c r="B14" i="32" s="1"/>
  <c r="B10" i="32"/>
  <c r="B11" i="32"/>
  <c r="C7" i="32"/>
  <c r="D7" i="32"/>
  <c r="D8" i="32" s="1"/>
  <c r="C17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J15" i="32" s="1"/>
  <c r="K14" i="32"/>
  <c r="L14" i="32"/>
  <c r="M14" i="32"/>
  <c r="N14" i="32"/>
  <c r="O14" i="32"/>
  <c r="P14" i="32"/>
  <c r="Q14" i="32"/>
  <c r="R14" i="32"/>
  <c r="D14" i="32"/>
  <c r="O4" i="32"/>
  <c r="P4" i="32"/>
  <c r="Q4" i="32"/>
  <c r="R4" i="32"/>
  <c r="S4" i="32"/>
  <c r="T4" i="32"/>
  <c r="U4" i="32"/>
  <c r="U5" i="32" s="1"/>
  <c r="V4" i="32"/>
  <c r="E4" i="32"/>
  <c r="F4" i="32"/>
  <c r="G4" i="32"/>
  <c r="H4" i="32"/>
  <c r="I4" i="32"/>
  <c r="I5" i="32" s="1"/>
  <c r="J4" i="32"/>
  <c r="K4" i="32"/>
  <c r="L4" i="32"/>
  <c r="M4" i="32"/>
  <c r="N4" i="32"/>
  <c r="D4" i="32"/>
  <c r="D4" i="29"/>
  <c r="D5" i="29" s="1"/>
  <c r="C4" i="29"/>
  <c r="V7" i="33"/>
  <c r="U7" i="33"/>
  <c r="T7" i="33"/>
  <c r="T8" i="33"/>
  <c r="S7" i="33"/>
  <c r="R7" i="33"/>
  <c r="R8" i="33"/>
  <c r="Q7" i="33"/>
  <c r="P7" i="33"/>
  <c r="P8" i="33"/>
  <c r="O7" i="33"/>
  <c r="N7" i="33"/>
  <c r="N8" i="33" s="1"/>
  <c r="M7" i="33"/>
  <c r="M8" i="33"/>
  <c r="L7" i="33"/>
  <c r="K7" i="33"/>
  <c r="K8" i="33"/>
  <c r="J7" i="33"/>
  <c r="I7" i="33"/>
  <c r="H7" i="33"/>
  <c r="H8" i="33" s="1"/>
  <c r="G7" i="33"/>
  <c r="G8" i="33" s="1"/>
  <c r="F7" i="33"/>
  <c r="F8" i="33"/>
  <c r="E7" i="33"/>
  <c r="E4" i="33" s="1"/>
  <c r="E5" i="33" s="1"/>
  <c r="D7" i="33"/>
  <c r="D8" i="33"/>
  <c r="V11" i="32"/>
  <c r="U11" i="32"/>
  <c r="T11" i="32"/>
  <c r="S11" i="32"/>
  <c r="R11" i="32"/>
  <c r="Q11" i="32"/>
  <c r="P11" i="32"/>
  <c r="O11" i="32"/>
  <c r="N11" i="32"/>
  <c r="M11" i="32"/>
  <c r="M12" i="32" s="1"/>
  <c r="L11" i="32"/>
  <c r="K11" i="32"/>
  <c r="J11" i="32"/>
  <c r="I11" i="32"/>
  <c r="H11" i="32"/>
  <c r="G11" i="32"/>
  <c r="F11" i="32"/>
  <c r="F12" i="32" s="1"/>
  <c r="E11" i="32"/>
  <c r="V7" i="32"/>
  <c r="V8" i="32"/>
  <c r="U7" i="32"/>
  <c r="U8" i="32" s="1"/>
  <c r="S7" i="32"/>
  <c r="S8" i="32"/>
  <c r="R7" i="32"/>
  <c r="R8" i="32" s="1"/>
  <c r="Q7" i="32"/>
  <c r="Q8" i="32"/>
  <c r="O7" i="32"/>
  <c r="O8" i="32" s="1"/>
  <c r="N7" i="32"/>
  <c r="N8" i="32"/>
  <c r="M7" i="32"/>
  <c r="M8" i="32" s="1"/>
  <c r="K7" i="32"/>
  <c r="K8" i="32"/>
  <c r="J7" i="32"/>
  <c r="J8" i="32" s="1"/>
  <c r="I7" i="32"/>
  <c r="I8" i="32"/>
  <c r="G7" i="32"/>
  <c r="G8" i="32" s="1"/>
  <c r="F7" i="32"/>
  <c r="F8" i="32"/>
  <c r="E7" i="32"/>
  <c r="R7" i="31"/>
  <c r="S7" i="31"/>
  <c r="S8" i="31"/>
  <c r="T7" i="31"/>
  <c r="T8" i="31" s="1"/>
  <c r="U7" i="31"/>
  <c r="U8" i="31"/>
  <c r="M7" i="31"/>
  <c r="M8" i="31" s="1"/>
  <c r="N7" i="31"/>
  <c r="O7" i="31"/>
  <c r="O8" i="31"/>
  <c r="P7" i="31"/>
  <c r="P8" i="31" s="1"/>
  <c r="Q7" i="31"/>
  <c r="E7" i="31"/>
  <c r="F7" i="31"/>
  <c r="F8" i="31"/>
  <c r="G7" i="31"/>
  <c r="H7" i="31"/>
  <c r="I7" i="31"/>
  <c r="I8" i="31" s="1"/>
  <c r="J7" i="31"/>
  <c r="J8" i="31" s="1"/>
  <c r="K7" i="31"/>
  <c r="K8" i="31"/>
  <c r="L7" i="31"/>
  <c r="L8" i="31"/>
  <c r="D7" i="31"/>
  <c r="D8" i="31" s="1"/>
  <c r="C7" i="31"/>
  <c r="B16" i="31"/>
  <c r="B17" i="31" s="1"/>
  <c r="B13" i="31"/>
  <c r="B14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 s="1"/>
  <c r="R8" i="31"/>
  <c r="Q8" i="31"/>
  <c r="N8" i="31"/>
  <c r="G8" i="31"/>
  <c r="C8" i="31"/>
  <c r="C7" i="27"/>
  <c r="B7" i="27" s="1"/>
  <c r="B8" i="27" s="1"/>
  <c r="C7" i="30"/>
  <c r="S17" i="27"/>
  <c r="T17" i="27"/>
  <c r="U17" i="27"/>
  <c r="O17" i="27"/>
  <c r="P17" i="27"/>
  <c r="Q17" i="27"/>
  <c r="R17" i="27"/>
  <c r="G17" i="27"/>
  <c r="H17" i="27"/>
  <c r="I17" i="27"/>
  <c r="I18" i="27" s="1"/>
  <c r="J17" i="27"/>
  <c r="K17" i="27"/>
  <c r="L17" i="27"/>
  <c r="M17" i="27"/>
  <c r="N17" i="27"/>
  <c r="D17" i="27"/>
  <c r="E17" i="27"/>
  <c r="F17" i="27"/>
  <c r="C17" i="27"/>
  <c r="R14" i="27"/>
  <c r="S14" i="27"/>
  <c r="T14" i="27"/>
  <c r="U14" i="27"/>
  <c r="N14" i="27"/>
  <c r="O14" i="27"/>
  <c r="P14" i="27"/>
  <c r="Q14" i="27"/>
  <c r="D14" i="27"/>
  <c r="E14" i="27"/>
  <c r="F14" i="27"/>
  <c r="G14" i="27"/>
  <c r="H14" i="27"/>
  <c r="I14" i="27"/>
  <c r="J14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 s="1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B13" i="27"/>
  <c r="B14" i="27" s="1"/>
  <c r="C11" i="30"/>
  <c r="C12" i="30" s="1"/>
  <c r="D11" i="30"/>
  <c r="E11" i="30"/>
  <c r="F11" i="30"/>
  <c r="G11" i="30"/>
  <c r="H11" i="30"/>
  <c r="I11" i="30"/>
  <c r="J11" i="30"/>
  <c r="K11" i="30"/>
  <c r="K12" i="30" s="1"/>
  <c r="L11" i="30"/>
  <c r="M11" i="30"/>
  <c r="N11" i="30"/>
  <c r="O11" i="30"/>
  <c r="P11" i="30"/>
  <c r="Q11" i="30"/>
  <c r="R11" i="30"/>
  <c r="S11" i="30"/>
  <c r="S12" i="30" s="1"/>
  <c r="T11" i="30"/>
  <c r="U11" i="30"/>
  <c r="C14" i="30"/>
  <c r="D14" i="30"/>
  <c r="E14" i="30"/>
  <c r="F14" i="30"/>
  <c r="G14" i="30"/>
  <c r="H14" i="30"/>
  <c r="H15" i="30" s="1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C7" i="25"/>
  <c r="C8" i="25" s="1"/>
  <c r="B16" i="30"/>
  <c r="B17" i="30" s="1"/>
  <c r="J18" i="30" s="1"/>
  <c r="B13" i="30"/>
  <c r="B14" i="30"/>
  <c r="B10" i="30"/>
  <c r="B11" i="30"/>
  <c r="U7" i="30"/>
  <c r="T7" i="30"/>
  <c r="T8" i="30" s="1"/>
  <c r="S7" i="30"/>
  <c r="S8" i="30" s="1"/>
  <c r="R7" i="30"/>
  <c r="R8" i="30" s="1"/>
  <c r="Q7" i="30"/>
  <c r="Q8" i="30" s="1"/>
  <c r="P7" i="30"/>
  <c r="P8" i="30" s="1"/>
  <c r="O7" i="30"/>
  <c r="N7" i="30"/>
  <c r="M7" i="30"/>
  <c r="M8" i="30" s="1"/>
  <c r="L7" i="30"/>
  <c r="L8" i="30" s="1"/>
  <c r="K7" i="30"/>
  <c r="K8" i="30"/>
  <c r="J7" i="30"/>
  <c r="J8" i="30"/>
  <c r="I7" i="30"/>
  <c r="H7" i="30"/>
  <c r="G7" i="30"/>
  <c r="F7" i="30"/>
  <c r="F8" i="30"/>
  <c r="E7" i="30"/>
  <c r="E8" i="30"/>
  <c r="D7" i="30"/>
  <c r="D8" i="30"/>
  <c r="C11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U12" i="29" s="1"/>
  <c r="C8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 s="1"/>
  <c r="U8" i="29"/>
  <c r="U9" i="29" s="1"/>
  <c r="T8" i="29"/>
  <c r="S8" i="29"/>
  <c r="R8" i="29"/>
  <c r="Q8" i="29"/>
  <c r="P8" i="29"/>
  <c r="O8" i="29"/>
  <c r="N8" i="29"/>
  <c r="M8" i="29"/>
  <c r="L8" i="29"/>
  <c r="K8" i="29"/>
  <c r="J8" i="29"/>
  <c r="I8" i="29"/>
  <c r="I9" i="29" s="1"/>
  <c r="H8" i="29"/>
  <c r="G8" i="29"/>
  <c r="F8" i="29"/>
  <c r="E8" i="29"/>
  <c r="D8" i="29"/>
  <c r="B7" i="29"/>
  <c r="B8" i="29"/>
  <c r="U4" i="29"/>
  <c r="U5" i="29" s="1"/>
  <c r="T4" i="29"/>
  <c r="T5" i="29" s="1"/>
  <c r="S4" i="29"/>
  <c r="R4" i="29"/>
  <c r="Q4" i="29"/>
  <c r="P4" i="29"/>
  <c r="O4" i="29"/>
  <c r="O5" i="29" s="1"/>
  <c r="N4" i="29"/>
  <c r="N4" i="30" s="1"/>
  <c r="N5" i="30" s="1"/>
  <c r="M4" i="29"/>
  <c r="L4" i="29"/>
  <c r="K4" i="29"/>
  <c r="K5" i="29"/>
  <c r="J4" i="29"/>
  <c r="I4" i="29"/>
  <c r="I5" i="29" s="1"/>
  <c r="H4" i="29"/>
  <c r="H5" i="29" s="1"/>
  <c r="G4" i="29"/>
  <c r="G5" i="29" s="1"/>
  <c r="F4" i="29"/>
  <c r="E4" i="29"/>
  <c r="U17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Q17" i="28"/>
  <c r="R17" i="28"/>
  <c r="S17" i="28"/>
  <c r="T17" i="28"/>
  <c r="D17" i="28"/>
  <c r="C17" i="28"/>
  <c r="U14" i="28"/>
  <c r="E14" i="28"/>
  <c r="E15" i="28" s="1"/>
  <c r="F14" i="28"/>
  <c r="G14" i="28"/>
  <c r="H14" i="28"/>
  <c r="I14" i="28"/>
  <c r="I15" i="28" s="1"/>
  <c r="J14" i="28"/>
  <c r="K14" i="28"/>
  <c r="L14" i="28"/>
  <c r="M14" i="28"/>
  <c r="N14" i="28"/>
  <c r="N15" i="28" s="1"/>
  <c r="O14" i="28"/>
  <c r="P14" i="28"/>
  <c r="Q14" i="28"/>
  <c r="Q15" i="28" s="1"/>
  <c r="R14" i="28"/>
  <c r="S14" i="28"/>
  <c r="T14" i="28"/>
  <c r="T15" i="28" s="1"/>
  <c r="D14" i="28"/>
  <c r="D15" i="28" s="1"/>
  <c r="C14" i="28"/>
  <c r="U11" i="28"/>
  <c r="E11" i="28"/>
  <c r="F11" i="28"/>
  <c r="G11" i="28"/>
  <c r="H11" i="28"/>
  <c r="H12" i="28" s="1"/>
  <c r="I11" i="28"/>
  <c r="J11" i="28"/>
  <c r="K11" i="28"/>
  <c r="L11" i="28"/>
  <c r="M11" i="28"/>
  <c r="N11" i="28"/>
  <c r="O11" i="28"/>
  <c r="P11" i="28"/>
  <c r="Q11" i="28"/>
  <c r="R11" i="28"/>
  <c r="S11" i="28"/>
  <c r="T11" i="28"/>
  <c r="D11" i="28"/>
  <c r="C11" i="28"/>
  <c r="B16" i="28"/>
  <c r="B7" i="28" s="1"/>
  <c r="B8" i="28" s="1"/>
  <c r="H9" i="28" s="1"/>
  <c r="B13" i="28"/>
  <c r="B14" i="28"/>
  <c r="J15" i="28" s="1"/>
  <c r="B15" i="28"/>
  <c r="B10" i="28"/>
  <c r="B11" i="28" s="1"/>
  <c r="L12" i="28" s="1"/>
  <c r="U7" i="28"/>
  <c r="U8" i="28" s="1"/>
  <c r="T7" i="28"/>
  <c r="T8" i="28" s="1"/>
  <c r="S7" i="28"/>
  <c r="S8" i="28"/>
  <c r="R7" i="28"/>
  <c r="R8" i="28" s="1"/>
  <c r="Q7" i="28"/>
  <c r="Q8" i="28" s="1"/>
  <c r="P7" i="28"/>
  <c r="P8" i="28" s="1"/>
  <c r="O7" i="28"/>
  <c r="O8" i="28"/>
  <c r="N7" i="28"/>
  <c r="N8" i="28" s="1"/>
  <c r="M7" i="28"/>
  <c r="M8" i="28" s="1"/>
  <c r="L7" i="28"/>
  <c r="L8" i="28" s="1"/>
  <c r="K7" i="28"/>
  <c r="K8" i="28"/>
  <c r="J7" i="28"/>
  <c r="J8" i="28" s="1"/>
  <c r="I7" i="28"/>
  <c r="I8" i="28" s="1"/>
  <c r="H7" i="28"/>
  <c r="H8" i="28"/>
  <c r="G7" i="28"/>
  <c r="G8" i="28" s="1"/>
  <c r="F7" i="28"/>
  <c r="F8" i="28" s="1"/>
  <c r="E7" i="28"/>
  <c r="E8" i="28" s="1"/>
  <c r="D7" i="28"/>
  <c r="D8" i="28" s="1"/>
  <c r="C7" i="28"/>
  <c r="C8" i="28" s="1"/>
  <c r="C7" i="26"/>
  <c r="C8" i="26" s="1"/>
  <c r="E7" i="25"/>
  <c r="E8" i="25"/>
  <c r="U17" i="26"/>
  <c r="U18" i="26" s="1"/>
  <c r="T17" i="26"/>
  <c r="S17" i="26"/>
  <c r="R17" i="26"/>
  <c r="Q17" i="26"/>
  <c r="P17" i="26"/>
  <c r="O17" i="26"/>
  <c r="N17" i="26"/>
  <c r="N18" i="26" s="1"/>
  <c r="M17" i="26"/>
  <c r="M18" i="26" s="1"/>
  <c r="L17" i="26"/>
  <c r="K17" i="26"/>
  <c r="J17" i="26"/>
  <c r="I17" i="26"/>
  <c r="H17" i="26"/>
  <c r="G17" i="26"/>
  <c r="F17" i="26"/>
  <c r="E17" i="26"/>
  <c r="E18" i="26" s="1"/>
  <c r="D17" i="26"/>
  <c r="C17" i="26"/>
  <c r="B16" i="26"/>
  <c r="B17" i="26" s="1"/>
  <c r="U14" i="26"/>
  <c r="T14" i="26"/>
  <c r="S14" i="26"/>
  <c r="R14" i="26"/>
  <c r="Q14" i="26"/>
  <c r="P14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26"/>
  <c r="B13" i="26"/>
  <c r="B10" i="26"/>
  <c r="B11" i="26"/>
  <c r="U7" i="26"/>
  <c r="U8" i="26"/>
  <c r="T7" i="26"/>
  <c r="T8" i="26" s="1"/>
  <c r="S7" i="26"/>
  <c r="R7" i="26"/>
  <c r="R8" i="26" s="1"/>
  <c r="Q7" i="26"/>
  <c r="Q8" i="26"/>
  <c r="P7" i="26"/>
  <c r="P8" i="26" s="1"/>
  <c r="O7" i="26"/>
  <c r="O8" i="26" s="1"/>
  <c r="N7" i="26"/>
  <c r="N8" i="26"/>
  <c r="M7" i="26"/>
  <c r="L7" i="26"/>
  <c r="L8" i="26" s="1"/>
  <c r="K7" i="26"/>
  <c r="K8" i="26"/>
  <c r="J7" i="26"/>
  <c r="I7" i="26"/>
  <c r="H7" i="26"/>
  <c r="H8" i="26" s="1"/>
  <c r="G7" i="26"/>
  <c r="G8" i="26" s="1"/>
  <c r="F7" i="26"/>
  <c r="F8" i="26"/>
  <c r="E7" i="26"/>
  <c r="E8" i="26"/>
  <c r="D7" i="26"/>
  <c r="D8" i="26" s="1"/>
  <c r="D7" i="25"/>
  <c r="D8" i="25" s="1"/>
  <c r="F7" i="25"/>
  <c r="F8" i="25" s="1"/>
  <c r="G7" i="25"/>
  <c r="H7" i="25"/>
  <c r="I7" i="25"/>
  <c r="I8" i="25" s="1"/>
  <c r="J7" i="25"/>
  <c r="K7" i="25"/>
  <c r="L7" i="25"/>
  <c r="L8" i="25" s="1"/>
  <c r="M7" i="25"/>
  <c r="M8" i="25"/>
  <c r="N7" i="25"/>
  <c r="N8" i="25"/>
  <c r="O7" i="25"/>
  <c r="O8" i="25" s="1"/>
  <c r="P7" i="25"/>
  <c r="P8" i="25" s="1"/>
  <c r="Q7" i="25"/>
  <c r="R7" i="25"/>
  <c r="S7" i="25"/>
  <c r="S4" i="25" s="1"/>
  <c r="S8" i="25"/>
  <c r="T7" i="25"/>
  <c r="T8" i="25" s="1"/>
  <c r="U7" i="25"/>
  <c r="U8" i="25" s="1"/>
  <c r="G8" i="25"/>
  <c r="B10" i="25"/>
  <c r="B11" i="25"/>
  <c r="T12" i="25" s="1"/>
  <c r="C11" i="25"/>
  <c r="D11" i="25"/>
  <c r="E11" i="25"/>
  <c r="F11" i="25"/>
  <c r="G11" i="25"/>
  <c r="H11" i="25"/>
  <c r="I11" i="25"/>
  <c r="J11" i="25"/>
  <c r="J12" i="25"/>
  <c r="K11" i="25"/>
  <c r="L11" i="25"/>
  <c r="L12" i="25" s="1"/>
  <c r="M11" i="25"/>
  <c r="N11" i="25"/>
  <c r="O11" i="25"/>
  <c r="P11" i="25"/>
  <c r="P12" i="25"/>
  <c r="Q11" i="25"/>
  <c r="R11" i="25"/>
  <c r="S11" i="25"/>
  <c r="T11" i="25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/>
  <c r="G18" i="25" s="1"/>
  <c r="C17" i="25"/>
  <c r="C18" i="25" s="1"/>
  <c r="D17" i="25"/>
  <c r="E17" i="25"/>
  <c r="F17" i="25"/>
  <c r="G17" i="25"/>
  <c r="H17" i="25"/>
  <c r="I17" i="25"/>
  <c r="J17" i="25"/>
  <c r="K17" i="25"/>
  <c r="K18" i="25" s="1"/>
  <c r="L17" i="25"/>
  <c r="M17" i="25"/>
  <c r="N17" i="25"/>
  <c r="O17" i="25"/>
  <c r="O18" i="25"/>
  <c r="P17" i="25"/>
  <c r="Q17" i="25"/>
  <c r="R17" i="25"/>
  <c r="S17" i="25"/>
  <c r="T17" i="25"/>
  <c r="U17" i="25"/>
  <c r="C4" i="23"/>
  <c r="C5" i="23" s="1"/>
  <c r="C4" i="25"/>
  <c r="D4" i="23"/>
  <c r="D4" i="25" s="1"/>
  <c r="E4" i="23"/>
  <c r="F4" i="23"/>
  <c r="F5" i="23"/>
  <c r="G4" i="23"/>
  <c r="G5" i="23"/>
  <c r="H4" i="23"/>
  <c r="I4" i="23"/>
  <c r="J4" i="23"/>
  <c r="K4" i="23"/>
  <c r="K5" i="23"/>
  <c r="L4" i="23"/>
  <c r="M4" i="23"/>
  <c r="M4" i="25"/>
  <c r="N4" i="23"/>
  <c r="N5" i="23" s="1"/>
  <c r="O4" i="23"/>
  <c r="O4" i="25"/>
  <c r="O5" i="25"/>
  <c r="P4" i="23"/>
  <c r="Q4" i="23"/>
  <c r="Q5" i="23" s="1"/>
  <c r="R4" i="23"/>
  <c r="S4" i="23"/>
  <c r="T4" i="23"/>
  <c r="T5" i="23"/>
  <c r="U4" i="23"/>
  <c r="U4" i="25" s="1"/>
  <c r="E5" i="23"/>
  <c r="O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 s="1"/>
  <c r="B12" i="23" s="1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 s="1"/>
  <c r="C14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P14" i="23"/>
  <c r="Q14" i="23"/>
  <c r="R14" i="23"/>
  <c r="S14" i="23"/>
  <c r="T14" i="23"/>
  <c r="U14" i="23"/>
  <c r="D7" i="22"/>
  <c r="D8" i="22"/>
  <c r="E7" i="22"/>
  <c r="E8" i="22" s="1"/>
  <c r="F7" i="22"/>
  <c r="F8" i="22" s="1"/>
  <c r="G7" i="22"/>
  <c r="H7" i="22"/>
  <c r="H8" i="22"/>
  <c r="I7" i="22"/>
  <c r="I8" i="22" s="1"/>
  <c r="J7" i="22"/>
  <c r="K7" i="22"/>
  <c r="K8" i="22"/>
  <c r="L7" i="22"/>
  <c r="L8" i="22"/>
  <c r="M7" i="22"/>
  <c r="N7" i="22"/>
  <c r="N8" i="22" s="1"/>
  <c r="O7" i="22"/>
  <c r="O8" i="22" s="1"/>
  <c r="P7" i="22"/>
  <c r="P8" i="22" s="1"/>
  <c r="Q7" i="22"/>
  <c r="Q8" i="22"/>
  <c r="R7" i="22"/>
  <c r="R8" i="22" s="1"/>
  <c r="S7" i="22"/>
  <c r="S8" i="22" s="1"/>
  <c r="T7" i="22"/>
  <c r="T8" i="22"/>
  <c r="U7" i="22"/>
  <c r="G8" i="22"/>
  <c r="J8" i="22"/>
  <c r="M8" i="22"/>
  <c r="U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E14" i="22"/>
  <c r="F14" i="22"/>
  <c r="G14" i="22"/>
  <c r="H14" i="22"/>
  <c r="I14" i="22"/>
  <c r="J14" i="22"/>
  <c r="K14" i="22"/>
  <c r="L14" i="22"/>
  <c r="M14" i="22"/>
  <c r="N14" i="22"/>
  <c r="O14" i="22"/>
  <c r="P14" i="22"/>
  <c r="Q14" i="22"/>
  <c r="R14" i="22"/>
  <c r="S14" i="22"/>
  <c r="T14" i="22"/>
  <c r="U14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D7" i="21"/>
  <c r="E7" i="21"/>
  <c r="E8" i="21"/>
  <c r="F7" i="21"/>
  <c r="F8" i="21"/>
  <c r="G7" i="21"/>
  <c r="G8" i="21" s="1"/>
  <c r="H7" i="21"/>
  <c r="H8" i="21"/>
  <c r="I7" i="21"/>
  <c r="J7" i="21"/>
  <c r="J8" i="21" s="1"/>
  <c r="K7" i="21"/>
  <c r="K8" i="21" s="1"/>
  <c r="L7" i="21"/>
  <c r="L8" i="21" s="1"/>
  <c r="M7" i="21"/>
  <c r="M8" i="21"/>
  <c r="N7" i="21"/>
  <c r="N8" i="21" s="1"/>
  <c r="O7" i="21"/>
  <c r="O8" i="21" s="1"/>
  <c r="P7" i="21"/>
  <c r="P8" i="21" s="1"/>
  <c r="Q7" i="21"/>
  <c r="Q8" i="21"/>
  <c r="R7" i="21"/>
  <c r="S7" i="21"/>
  <c r="S8" i="21"/>
  <c r="T7" i="21"/>
  <c r="T8" i="21"/>
  <c r="U7" i="21"/>
  <c r="U8" i="21"/>
  <c r="I8" i="21"/>
  <c r="R8" i="21"/>
  <c r="C10" i="21"/>
  <c r="B10" i="21"/>
  <c r="B11" i="21" s="1"/>
  <c r="M12" i="21" s="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Q12" i="21" s="1"/>
  <c r="R11" i="21"/>
  <c r="S11" i="21"/>
  <c r="T11" i="21"/>
  <c r="U11" i="21"/>
  <c r="U12" i="21" s="1"/>
  <c r="C13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 s="1"/>
  <c r="E7" i="20"/>
  <c r="E8" i="20" s="1"/>
  <c r="F7" i="20"/>
  <c r="G7" i="20"/>
  <c r="G8" i="20"/>
  <c r="H7" i="20"/>
  <c r="I7" i="20"/>
  <c r="I8" i="20" s="1"/>
  <c r="J7" i="20"/>
  <c r="J8" i="20" s="1"/>
  <c r="K7" i="20"/>
  <c r="L7" i="20"/>
  <c r="L8" i="20"/>
  <c r="M7" i="20"/>
  <c r="N7" i="20"/>
  <c r="O7" i="20"/>
  <c r="P7" i="20"/>
  <c r="Q7" i="20"/>
  <c r="Q8" i="20"/>
  <c r="R7" i="20"/>
  <c r="R8" i="20"/>
  <c r="S7" i="20"/>
  <c r="S8" i="20" s="1"/>
  <c r="T7" i="20"/>
  <c r="T8" i="20" s="1"/>
  <c r="U7" i="20"/>
  <c r="K8" i="20"/>
  <c r="U8" i="20"/>
  <c r="C10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C13" i="20"/>
  <c r="D14" i="20"/>
  <c r="E14" i="20"/>
  <c r="F14" i="20"/>
  <c r="G14" i="20"/>
  <c r="H14" i="20"/>
  <c r="I14" i="20"/>
  <c r="J14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U17" i="20"/>
  <c r="C4" i="19"/>
  <c r="C5" i="19" s="1"/>
  <c r="D4" i="19"/>
  <c r="D4" i="20" s="1"/>
  <c r="D5" i="20" s="1"/>
  <c r="E4" i="19"/>
  <c r="E5" i="19"/>
  <c r="F4" i="19"/>
  <c r="G4" i="19"/>
  <c r="H4" i="19"/>
  <c r="I4" i="19"/>
  <c r="J4" i="19"/>
  <c r="J5" i="19"/>
  <c r="K4" i="19"/>
  <c r="K4" i="20" s="1"/>
  <c r="L4" i="19"/>
  <c r="M4" i="19"/>
  <c r="N4" i="19"/>
  <c r="N5" i="19"/>
  <c r="O4" i="19"/>
  <c r="O5" i="19" s="1"/>
  <c r="P4" i="19"/>
  <c r="Q4" i="19"/>
  <c r="Q5" i="19" s="1"/>
  <c r="R4" i="19"/>
  <c r="R5" i="19" s="1"/>
  <c r="S4" i="19"/>
  <c r="T4" i="19"/>
  <c r="T5" i="19"/>
  <c r="U4" i="19"/>
  <c r="B7" i="19"/>
  <c r="B8" i="19"/>
  <c r="B9" i="19" s="1"/>
  <c r="C8" i="19"/>
  <c r="D8" i="19"/>
  <c r="E8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B10" i="19"/>
  <c r="B11" i="19"/>
  <c r="B12" i="19"/>
  <c r="C11" i="19"/>
  <c r="D11" i="19"/>
  <c r="E11" i="19"/>
  <c r="F11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B13" i="19"/>
  <c r="B14" i="19"/>
  <c r="P12" i="19" s="1"/>
  <c r="C14" i="19"/>
  <c r="D14" i="19"/>
  <c r="E14" i="19"/>
  <c r="E15" i="19" s="1"/>
  <c r="F14" i="19"/>
  <c r="G14" i="19"/>
  <c r="H14" i="19"/>
  <c r="I14" i="19"/>
  <c r="I15" i="19" s="1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C5" i="18"/>
  <c r="D4" i="18"/>
  <c r="D5" i="18" s="1"/>
  <c r="E4" i="18"/>
  <c r="F4" i="18"/>
  <c r="F5" i="18" s="1"/>
  <c r="G4" i="18"/>
  <c r="G5" i="18" s="1"/>
  <c r="H4" i="18"/>
  <c r="H5" i="18"/>
  <c r="H6" i="18" s="1"/>
  <c r="I4" i="18"/>
  <c r="I5" i="18" s="1"/>
  <c r="J4" i="18"/>
  <c r="J5" i="18" s="1"/>
  <c r="K4" i="18"/>
  <c r="K5" i="18" s="1"/>
  <c r="L4" i="18"/>
  <c r="L5" i="18"/>
  <c r="M4" i="18"/>
  <c r="M5" i="18"/>
  <c r="N4" i="18"/>
  <c r="N5" i="18"/>
  <c r="O4" i="18"/>
  <c r="O5" i="18" s="1"/>
  <c r="P4" i="18"/>
  <c r="P5" i="18"/>
  <c r="Q4" i="18"/>
  <c r="Q5" i="18"/>
  <c r="R4" i="18"/>
  <c r="R5" i="18"/>
  <c r="S4" i="18"/>
  <c r="S5" i="18" s="1"/>
  <c r="T4" i="18"/>
  <c r="T5" i="18"/>
  <c r="U4" i="18"/>
  <c r="U5" i="18"/>
  <c r="B7" i="18"/>
  <c r="B8" i="18" s="1"/>
  <c r="B9" i="18" s="1"/>
  <c r="C8" i="18"/>
  <c r="D8" i="18"/>
  <c r="E8" i="18"/>
  <c r="F8" i="18"/>
  <c r="G8" i="18"/>
  <c r="H8" i="18"/>
  <c r="I8" i="18"/>
  <c r="J8" i="18"/>
  <c r="K8" i="18"/>
  <c r="L8" i="18"/>
  <c r="L9" i="18" s="1"/>
  <c r="M8" i="18"/>
  <c r="N8" i="18"/>
  <c r="O8" i="18"/>
  <c r="O9" i="18" s="1"/>
  <c r="P8" i="18"/>
  <c r="Q8" i="18"/>
  <c r="R8" i="18"/>
  <c r="S8" i="18"/>
  <c r="T8" i="18"/>
  <c r="T9" i="18" s="1"/>
  <c r="U8" i="18"/>
  <c r="B10" i="18"/>
  <c r="B11" i="18" s="1"/>
  <c r="B12" i="18" s="1"/>
  <c r="C11" i="18"/>
  <c r="D11" i="18"/>
  <c r="D12" i="18"/>
  <c r="E11" i="18"/>
  <c r="F11" i="18"/>
  <c r="G11" i="18"/>
  <c r="H11" i="18"/>
  <c r="H12" i="18" s="1"/>
  <c r="I11" i="18"/>
  <c r="J11" i="18"/>
  <c r="K11" i="18"/>
  <c r="L11" i="18"/>
  <c r="L12" i="18" s="1"/>
  <c r="M11" i="18"/>
  <c r="N11" i="18"/>
  <c r="O11" i="18"/>
  <c r="P11" i="18"/>
  <c r="Q11" i="18"/>
  <c r="R11" i="18"/>
  <c r="S11" i="18"/>
  <c r="T11" i="18"/>
  <c r="T12" i="18"/>
  <c r="U11" i="18"/>
  <c r="B13" i="18"/>
  <c r="B14" i="18"/>
  <c r="U12" i="18" s="1"/>
  <c r="C14" i="18"/>
  <c r="C15" i="18" s="1"/>
  <c r="D14" i="18"/>
  <c r="E14" i="18"/>
  <c r="F14" i="18"/>
  <c r="G14" i="18"/>
  <c r="G15" i="18"/>
  <c r="H14" i="18"/>
  <c r="I14" i="18"/>
  <c r="J14" i="18"/>
  <c r="J15" i="18" s="1"/>
  <c r="K14" i="18"/>
  <c r="L14" i="18"/>
  <c r="M14" i="18"/>
  <c r="N14" i="18"/>
  <c r="N15" i="18" s="1"/>
  <c r="O14" i="18"/>
  <c r="P14" i="18"/>
  <c r="Q14" i="18"/>
  <c r="R14" i="18"/>
  <c r="R15" i="18" s="1"/>
  <c r="S14" i="18"/>
  <c r="T14" i="18"/>
  <c r="U14" i="18"/>
  <c r="U15" i="18"/>
  <c r="C4" i="9"/>
  <c r="D4" i="9"/>
  <c r="D5" i="9"/>
  <c r="E4" i="9"/>
  <c r="E5" i="9" s="1"/>
  <c r="F4" i="9"/>
  <c r="G4" i="9"/>
  <c r="H4" i="9"/>
  <c r="H5" i="9"/>
  <c r="I4" i="9"/>
  <c r="I5" i="9"/>
  <c r="J4" i="9"/>
  <c r="J5" i="9" s="1"/>
  <c r="K4" i="9"/>
  <c r="K5" i="9" s="1"/>
  <c r="L4" i="9"/>
  <c r="L5" i="9"/>
  <c r="M4" i="9"/>
  <c r="M5" i="9"/>
  <c r="N4" i="9"/>
  <c r="N5" i="9" s="1"/>
  <c r="O4" i="9"/>
  <c r="O5" i="9" s="1"/>
  <c r="P4" i="9"/>
  <c r="P5" i="9" s="1"/>
  <c r="Q4" i="9"/>
  <c r="Q5" i="9"/>
  <c r="R4" i="9"/>
  <c r="R5" i="9" s="1"/>
  <c r="S4" i="9"/>
  <c r="S5" i="9" s="1"/>
  <c r="T4" i="9"/>
  <c r="T5" i="9" s="1"/>
  <c r="U4" i="9"/>
  <c r="U5" i="9"/>
  <c r="F5" i="9"/>
  <c r="G5" i="9"/>
  <c r="B7" i="9"/>
  <c r="B8" i="9" s="1"/>
  <c r="B9" i="9"/>
  <c r="C8" i="9"/>
  <c r="C9" i="9" s="1"/>
  <c r="D8" i="9"/>
  <c r="E8" i="9"/>
  <c r="F8" i="9"/>
  <c r="G8" i="9"/>
  <c r="G9" i="9" s="1"/>
  <c r="H8" i="9"/>
  <c r="I8" i="9"/>
  <c r="J8" i="9"/>
  <c r="K8" i="9"/>
  <c r="L8" i="9"/>
  <c r="M8" i="9"/>
  <c r="N8" i="9"/>
  <c r="N9" i="9"/>
  <c r="O8" i="9"/>
  <c r="P8" i="9"/>
  <c r="Q8" i="9"/>
  <c r="R8" i="9"/>
  <c r="S8" i="9"/>
  <c r="T8" i="9"/>
  <c r="U8" i="9"/>
  <c r="U9" i="9" s="1"/>
  <c r="B10" i="9"/>
  <c r="B11" i="9"/>
  <c r="B12" i="9"/>
  <c r="C11" i="9"/>
  <c r="D11" i="9"/>
  <c r="E11" i="9"/>
  <c r="F11" i="9"/>
  <c r="G11" i="9"/>
  <c r="H11" i="9"/>
  <c r="I11" i="9"/>
  <c r="J11" i="9"/>
  <c r="K11" i="9"/>
  <c r="L11" i="9"/>
  <c r="M11" i="9"/>
  <c r="M12" i="9" s="1"/>
  <c r="N11" i="9"/>
  <c r="O11" i="9"/>
  <c r="P11" i="9"/>
  <c r="Q11" i="9"/>
  <c r="R11" i="9"/>
  <c r="S11" i="9"/>
  <c r="T11" i="9"/>
  <c r="U11" i="9"/>
  <c r="B13" i="9"/>
  <c r="B14" i="9"/>
  <c r="D9" i="9" s="1"/>
  <c r="C14" i="9"/>
  <c r="D14" i="9"/>
  <c r="E14" i="9"/>
  <c r="F14" i="9"/>
  <c r="G14" i="9"/>
  <c r="H14" i="9"/>
  <c r="I14" i="9"/>
  <c r="I15" i="9"/>
  <c r="J14" i="9"/>
  <c r="K14" i="9"/>
  <c r="L14" i="9"/>
  <c r="L15" i="9" s="1"/>
  <c r="M14" i="9"/>
  <c r="N14" i="9"/>
  <c r="O14" i="9"/>
  <c r="P14" i="9"/>
  <c r="Q14" i="9"/>
  <c r="R14" i="9"/>
  <c r="R15" i="9" s="1"/>
  <c r="S14" i="9"/>
  <c r="T14" i="9"/>
  <c r="U14" i="9"/>
  <c r="C4" i="8"/>
  <c r="C5" i="8" s="1"/>
  <c r="D4" i="8"/>
  <c r="D5" i="8" s="1"/>
  <c r="E4" i="8"/>
  <c r="E5" i="8"/>
  <c r="F4" i="8"/>
  <c r="F5" i="8"/>
  <c r="G4" i="8"/>
  <c r="G5" i="8" s="1"/>
  <c r="H4" i="8"/>
  <c r="H5" i="8"/>
  <c r="I4" i="8"/>
  <c r="I5" i="8" s="1"/>
  <c r="J4" i="8"/>
  <c r="J5" i="8"/>
  <c r="K4" i="8"/>
  <c r="K5" i="8"/>
  <c r="L4" i="8"/>
  <c r="L5" i="8"/>
  <c r="M4" i="8"/>
  <c r="M5" i="8" s="1"/>
  <c r="N4" i="8"/>
  <c r="N5" i="8"/>
  <c r="O4" i="8"/>
  <c r="O5" i="8"/>
  <c r="P4" i="8"/>
  <c r="P5" i="8"/>
  <c r="Q4" i="8"/>
  <c r="Q5" i="8" s="1"/>
  <c r="R4" i="8"/>
  <c r="R5" i="8"/>
  <c r="S4" i="8"/>
  <c r="S5" i="8"/>
  <c r="T4" i="8"/>
  <c r="T5" i="8"/>
  <c r="U4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 s="1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B13" i="8"/>
  <c r="B14" i="8" s="1"/>
  <c r="E15" i="8" s="1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R15" i="8" s="1"/>
  <c r="S14" i="8"/>
  <c r="T14" i="8"/>
  <c r="U14" i="8"/>
  <c r="C4" i="7"/>
  <c r="C5" i="7" s="1"/>
  <c r="D4" i="7"/>
  <c r="D5" i="7"/>
  <c r="E4" i="7"/>
  <c r="F4" i="7"/>
  <c r="G4" i="7"/>
  <c r="G5" i="7" s="1"/>
  <c r="H4" i="7"/>
  <c r="H5" i="7" s="1"/>
  <c r="I4" i="7"/>
  <c r="I5" i="7" s="1"/>
  <c r="J4" i="7"/>
  <c r="J5" i="7" s="1"/>
  <c r="K4" i="7"/>
  <c r="K5" i="7" s="1"/>
  <c r="L4" i="7"/>
  <c r="L5" i="7" s="1"/>
  <c r="M4" i="7"/>
  <c r="M5" i="7"/>
  <c r="N4" i="7"/>
  <c r="O4" i="7"/>
  <c r="O5" i="7" s="1"/>
  <c r="P4" i="7"/>
  <c r="P5" i="7"/>
  <c r="Q4" i="7"/>
  <c r="R4" i="7"/>
  <c r="R5" i="7" s="1"/>
  <c r="S4" i="7"/>
  <c r="S5" i="7"/>
  <c r="T4" i="7"/>
  <c r="T5" i="7" s="1"/>
  <c r="U4" i="7"/>
  <c r="U5" i="7" s="1"/>
  <c r="E5" i="7"/>
  <c r="N5" i="7"/>
  <c r="B7" i="7"/>
  <c r="B8" i="7" s="1"/>
  <c r="B9" i="7" s="1"/>
  <c r="C8" i="7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B10" i="7"/>
  <c r="B11" i="7"/>
  <c r="B12" i="7" s="1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D5" i="13" s="1"/>
  <c r="E4" i="13"/>
  <c r="F4" i="13"/>
  <c r="F5" i="13" s="1"/>
  <c r="G4" i="13"/>
  <c r="G5" i="13" s="1"/>
  <c r="H4" i="13"/>
  <c r="H5" i="13"/>
  <c r="I4" i="13"/>
  <c r="J4" i="13"/>
  <c r="J5" i="13" s="1"/>
  <c r="K4" i="13"/>
  <c r="K5" i="13"/>
  <c r="L4" i="13"/>
  <c r="L5" i="13" s="1"/>
  <c r="M4" i="13"/>
  <c r="M5" i="13" s="1"/>
  <c r="N4" i="13"/>
  <c r="N5" i="13" s="1"/>
  <c r="O4" i="13"/>
  <c r="O5" i="13"/>
  <c r="P4" i="13"/>
  <c r="P5" i="13" s="1"/>
  <c r="Q4" i="13"/>
  <c r="Q5" i="13" s="1"/>
  <c r="R4" i="13"/>
  <c r="R5" i="13"/>
  <c r="S4" i="13"/>
  <c r="S5" i="13"/>
  <c r="T4" i="13"/>
  <c r="T5" i="13" s="1"/>
  <c r="U4" i="13"/>
  <c r="U5" i="13" s="1"/>
  <c r="C5" i="13"/>
  <c r="I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F12" i="13"/>
  <c r="C11" i="13"/>
  <c r="D11" i="13"/>
  <c r="D12" i="13" s="1"/>
  <c r="E11" i="13"/>
  <c r="F11" i="13"/>
  <c r="G11" i="13"/>
  <c r="H11" i="13"/>
  <c r="H12" i="13" s="1"/>
  <c r="I11" i="13"/>
  <c r="J11" i="13"/>
  <c r="K11" i="13"/>
  <c r="L11" i="13"/>
  <c r="M11" i="13"/>
  <c r="N11" i="13"/>
  <c r="O11" i="13"/>
  <c r="O12" i="13" s="1"/>
  <c r="P11" i="13"/>
  <c r="Q11" i="13"/>
  <c r="R11" i="13"/>
  <c r="R12" i="13" s="1"/>
  <c r="S11" i="13"/>
  <c r="T11" i="13"/>
  <c r="U11" i="13"/>
  <c r="N12" i="13"/>
  <c r="B13" i="13"/>
  <c r="B14" i="13"/>
  <c r="C14" i="13"/>
  <c r="C15" i="13" s="1"/>
  <c r="D14" i="13"/>
  <c r="E14" i="13"/>
  <c r="F14" i="13"/>
  <c r="F15" i="13"/>
  <c r="G14" i="13"/>
  <c r="H14" i="13"/>
  <c r="I14" i="13"/>
  <c r="J14" i="13"/>
  <c r="K14" i="13"/>
  <c r="L14" i="13"/>
  <c r="L15" i="13"/>
  <c r="M14" i="13"/>
  <c r="N14" i="13"/>
  <c r="O14" i="13"/>
  <c r="O15" i="13" s="1"/>
  <c r="P14" i="13"/>
  <c r="Q14" i="13"/>
  <c r="Q15" i="13" s="1"/>
  <c r="R14" i="13"/>
  <c r="S14" i="13"/>
  <c r="S15" i="13" s="1"/>
  <c r="T14" i="13"/>
  <c r="U14" i="13"/>
  <c r="C4" i="12"/>
  <c r="C5" i="12" s="1"/>
  <c r="D4" i="12"/>
  <c r="D5" i="12" s="1"/>
  <c r="E4" i="12"/>
  <c r="F4" i="12"/>
  <c r="F5" i="12" s="1"/>
  <c r="G4" i="12"/>
  <c r="G5" i="12"/>
  <c r="H4" i="12"/>
  <c r="H5" i="12" s="1"/>
  <c r="I4" i="12"/>
  <c r="I5" i="12" s="1"/>
  <c r="J4" i="12"/>
  <c r="J5" i="12"/>
  <c r="K4" i="12"/>
  <c r="K5" i="12" s="1"/>
  <c r="L4" i="12"/>
  <c r="L5" i="12" s="1"/>
  <c r="M4" i="12"/>
  <c r="N4" i="12"/>
  <c r="N5" i="12" s="1"/>
  <c r="O4" i="12"/>
  <c r="O5" i="12"/>
  <c r="P4" i="12"/>
  <c r="P5" i="12"/>
  <c r="Q4" i="12"/>
  <c r="Q5" i="12" s="1"/>
  <c r="R4" i="12"/>
  <c r="R5" i="12" s="1"/>
  <c r="S4" i="12"/>
  <c r="S5" i="12"/>
  <c r="T4" i="12"/>
  <c r="T5" i="12" s="1"/>
  <c r="U4" i="12"/>
  <c r="U5" i="12" s="1"/>
  <c r="M5" i="12"/>
  <c r="B7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N9" i="12"/>
  <c r="T9" i="12"/>
  <c r="B10" i="12"/>
  <c r="B11" i="12"/>
  <c r="C11" i="12"/>
  <c r="D11" i="12"/>
  <c r="E11" i="12"/>
  <c r="F11" i="12"/>
  <c r="G11" i="12"/>
  <c r="H11" i="12"/>
  <c r="I11" i="12"/>
  <c r="J11" i="12"/>
  <c r="J12" i="12" s="1"/>
  <c r="K11" i="12"/>
  <c r="L11" i="12"/>
  <c r="M11" i="12"/>
  <c r="N11" i="12"/>
  <c r="N12" i="12" s="1"/>
  <c r="O11" i="12"/>
  <c r="P11" i="12"/>
  <c r="Q11" i="12"/>
  <c r="R11" i="12"/>
  <c r="S11" i="12"/>
  <c r="S12" i="12" s="1"/>
  <c r="T11" i="12"/>
  <c r="U11" i="12"/>
  <c r="B13" i="12"/>
  <c r="B14" i="12" s="1"/>
  <c r="N15" i="12" s="1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E5" i="11"/>
  <c r="F4" i="11"/>
  <c r="F5" i="11"/>
  <c r="G4" i="11"/>
  <c r="G5" i="11" s="1"/>
  <c r="H4" i="11"/>
  <c r="H5" i="11" s="1"/>
  <c r="I4" i="11"/>
  <c r="J4" i="11"/>
  <c r="J5" i="11"/>
  <c r="K4" i="11"/>
  <c r="K5" i="11"/>
  <c r="L4" i="11"/>
  <c r="L5" i="11"/>
  <c r="M4" i="11"/>
  <c r="M5" i="11" s="1"/>
  <c r="N4" i="11"/>
  <c r="N5" i="11"/>
  <c r="O4" i="11"/>
  <c r="O5" i="11"/>
  <c r="P4" i="11"/>
  <c r="Q4" i="11"/>
  <c r="Q5" i="11"/>
  <c r="R4" i="11"/>
  <c r="R5" i="11"/>
  <c r="S4" i="11"/>
  <c r="S5" i="11" s="1"/>
  <c r="T4" i="11"/>
  <c r="T5" i="11" s="1"/>
  <c r="U4" i="11"/>
  <c r="U5" i="11"/>
  <c r="I5" i="11"/>
  <c r="P5" i="11"/>
  <c r="B7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B10" i="11"/>
  <c r="B11" i="11"/>
  <c r="C11" i="11"/>
  <c r="D11" i="11"/>
  <c r="E11" i="11"/>
  <c r="F11" i="11"/>
  <c r="G11" i="11"/>
  <c r="H11" i="11"/>
  <c r="I11" i="11"/>
  <c r="J11" i="11"/>
  <c r="K11" i="11"/>
  <c r="K12" i="11"/>
  <c r="L11" i="11"/>
  <c r="M11" i="11"/>
  <c r="N11" i="11"/>
  <c r="O11" i="11"/>
  <c r="P11" i="11"/>
  <c r="Q11" i="11"/>
  <c r="R11" i="11"/>
  <c r="S11" i="11"/>
  <c r="S12" i="11" s="1"/>
  <c r="T11" i="11"/>
  <c r="U11" i="11"/>
  <c r="B13" i="11"/>
  <c r="B14" i="11" s="1"/>
  <c r="C14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Q14" i="11"/>
  <c r="R14" i="11"/>
  <c r="S14" i="11"/>
  <c r="T14" i="11"/>
  <c r="U14" i="11"/>
  <c r="D5" i="17"/>
  <c r="E5" i="17"/>
  <c r="F5" i="17"/>
  <c r="G5" i="17"/>
  <c r="J5" i="17"/>
  <c r="K5" i="17"/>
  <c r="M5" i="17"/>
  <c r="N5" i="17"/>
  <c r="O5" i="17"/>
  <c r="P5" i="17"/>
  <c r="Q5" i="17"/>
  <c r="R5" i="17"/>
  <c r="S5" i="17"/>
  <c r="T5" i="17"/>
  <c r="U5" i="17"/>
  <c r="C5" i="17"/>
  <c r="L5" i="17"/>
  <c r="C7" i="17"/>
  <c r="C8" i="17"/>
  <c r="D7" i="17"/>
  <c r="D8" i="17" s="1"/>
  <c r="E7" i="17"/>
  <c r="E8" i="17" s="1"/>
  <c r="F7" i="17"/>
  <c r="F8" i="17" s="1"/>
  <c r="G7" i="17"/>
  <c r="G8" i="17" s="1"/>
  <c r="H7" i="17"/>
  <c r="H8" i="17" s="1"/>
  <c r="I7" i="17"/>
  <c r="I8" i="17" s="1"/>
  <c r="J7" i="17"/>
  <c r="J8" i="17"/>
  <c r="K7" i="17"/>
  <c r="L7" i="17"/>
  <c r="L8" i="17" s="1"/>
  <c r="M7" i="17"/>
  <c r="M8" i="17" s="1"/>
  <c r="N7" i="17"/>
  <c r="N8" i="17" s="1"/>
  <c r="O7" i="17"/>
  <c r="O8" i="17"/>
  <c r="P7" i="17"/>
  <c r="P8" i="17"/>
  <c r="Q7" i="17"/>
  <c r="Q8" i="17" s="1"/>
  <c r="R7" i="17"/>
  <c r="R8" i="17" s="1"/>
  <c r="S7" i="17"/>
  <c r="S8" i="17"/>
  <c r="T7" i="17"/>
  <c r="T8" i="17"/>
  <c r="U7" i="17"/>
  <c r="U8" i="17" s="1"/>
  <c r="B10" i="17"/>
  <c r="B11" i="17"/>
  <c r="B12" i="17"/>
  <c r="B13" i="17"/>
  <c r="B14" i="17"/>
  <c r="B15" i="17" s="1"/>
  <c r="B16" i="17"/>
  <c r="B17" i="17" s="1"/>
  <c r="B18" i="17" s="1"/>
  <c r="F18" i="25"/>
  <c r="J18" i="25"/>
  <c r="N18" i="25"/>
  <c r="D15" i="13"/>
  <c r="O9" i="11"/>
  <c r="H9" i="18"/>
  <c r="T4" i="20"/>
  <c r="N9" i="13"/>
  <c r="F9" i="13"/>
  <c r="R9" i="18"/>
  <c r="P8" i="20"/>
  <c r="H8" i="20"/>
  <c r="U5" i="23"/>
  <c r="M5" i="23"/>
  <c r="I9" i="18"/>
  <c r="P12" i="18"/>
  <c r="K15" i="18"/>
  <c r="N12" i="18"/>
  <c r="G12" i="19"/>
  <c r="L15" i="19"/>
  <c r="D9" i="18"/>
  <c r="U12" i="9"/>
  <c r="T9" i="13"/>
  <c r="P9" i="13"/>
  <c r="S18" i="25"/>
  <c r="F4" i="25"/>
  <c r="F4" i="26" s="1"/>
  <c r="C17" i="20"/>
  <c r="T18" i="25"/>
  <c r="P18" i="25"/>
  <c r="L18" i="25"/>
  <c r="H18" i="25"/>
  <c r="D18" i="25"/>
  <c r="U18" i="25"/>
  <c r="Q18" i="25"/>
  <c r="M18" i="25"/>
  <c r="I18" i="25"/>
  <c r="G15" i="28"/>
  <c r="O15" i="28"/>
  <c r="H15" i="28"/>
  <c r="P15" i="28"/>
  <c r="M15" i="28"/>
  <c r="U15" i="28"/>
  <c r="C15" i="28"/>
  <c r="K15" i="28"/>
  <c r="S15" i="28"/>
  <c r="L15" i="28"/>
  <c r="Q9" i="28"/>
  <c r="F15" i="28"/>
  <c r="R15" i="28"/>
  <c r="D12" i="28"/>
  <c r="P12" i="28"/>
  <c r="T12" i="28"/>
  <c r="F12" i="28"/>
  <c r="J12" i="28"/>
  <c r="N12" i="28"/>
  <c r="R12" i="28"/>
  <c r="C9" i="28"/>
  <c r="S9" i="28"/>
  <c r="C12" i="28"/>
  <c r="G12" i="28"/>
  <c r="K12" i="28"/>
  <c r="O12" i="28"/>
  <c r="S12" i="28"/>
  <c r="F5" i="25"/>
  <c r="S15" i="7"/>
  <c r="S9" i="12"/>
  <c r="O9" i="12"/>
  <c r="K9" i="12"/>
  <c r="G9" i="12"/>
  <c r="B12" i="13"/>
  <c r="S9" i="13"/>
  <c r="K9" i="13"/>
  <c r="C9" i="13"/>
  <c r="D9" i="13"/>
  <c r="C15" i="9"/>
  <c r="M9" i="9"/>
  <c r="N9" i="18"/>
  <c r="J9" i="18"/>
  <c r="K5" i="19"/>
  <c r="R4" i="20"/>
  <c r="R5" i="20"/>
  <c r="C7" i="21"/>
  <c r="C8" i="21"/>
  <c r="B16" i="21"/>
  <c r="B17" i="21"/>
  <c r="I18" i="21" s="1"/>
  <c r="C17" i="21"/>
  <c r="O9" i="13"/>
  <c r="G9" i="13"/>
  <c r="F15" i="18"/>
  <c r="B10" i="22"/>
  <c r="B11" i="22"/>
  <c r="I12" i="22" s="1"/>
  <c r="U9" i="13"/>
  <c r="M9" i="13"/>
  <c r="B15" i="18"/>
  <c r="C12" i="18"/>
  <c r="O12" i="18"/>
  <c r="T15" i="18"/>
  <c r="E12" i="18"/>
  <c r="B16" i="20"/>
  <c r="Q4" i="20"/>
  <c r="D12" i="21"/>
  <c r="T4" i="25"/>
  <c r="P5" i="23"/>
  <c r="P4" i="25"/>
  <c r="P4" i="26"/>
  <c r="P5" i="26"/>
  <c r="L5" i="23"/>
  <c r="L4" i="25"/>
  <c r="L5" i="25"/>
  <c r="H5" i="23"/>
  <c r="R18" i="25"/>
  <c r="B18" i="25"/>
  <c r="N12" i="25"/>
  <c r="O12" i="25"/>
  <c r="R8" i="25"/>
  <c r="N4" i="25"/>
  <c r="N4" i="26"/>
  <c r="N5" i="26" s="1"/>
  <c r="J8" i="25"/>
  <c r="J4" i="25"/>
  <c r="C14" i="22"/>
  <c r="B13" i="22"/>
  <c r="B14" i="22" s="1"/>
  <c r="E18" i="25"/>
  <c r="B7" i="25"/>
  <c r="B14" i="25"/>
  <c r="H15" i="25" s="1"/>
  <c r="E12" i="25"/>
  <c r="N5" i="25"/>
  <c r="Q5" i="20"/>
  <c r="R4" i="21"/>
  <c r="B8" i="25"/>
  <c r="T9" i="25"/>
  <c r="B17" i="20"/>
  <c r="E18" i="20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J15" i="30"/>
  <c r="F15" i="30"/>
  <c r="E15" i="30"/>
  <c r="U15" i="30"/>
  <c r="Q18" i="30"/>
  <c r="S18" i="27"/>
  <c r="E18" i="27"/>
  <c r="P18" i="27"/>
  <c r="G18" i="27"/>
  <c r="H18" i="27"/>
  <c r="M18" i="27"/>
  <c r="T18" i="27"/>
  <c r="L18" i="27"/>
  <c r="D18" i="27"/>
  <c r="B18" i="27"/>
  <c r="F18" i="27"/>
  <c r="J18" i="27"/>
  <c r="N18" i="27"/>
  <c r="R18" i="27"/>
  <c r="H9" i="27"/>
  <c r="E9" i="27"/>
  <c r="O9" i="27"/>
  <c r="S9" i="27"/>
  <c r="I9" i="27"/>
  <c r="N9" i="27"/>
  <c r="D9" i="27"/>
  <c r="U15" i="27"/>
  <c r="D15" i="27"/>
  <c r="R15" i="27"/>
  <c r="O15" i="27"/>
  <c r="M15" i="27"/>
  <c r="H15" i="27"/>
  <c r="B15" i="27"/>
  <c r="C15" i="27"/>
  <c r="Q15" i="27"/>
  <c r="N15" i="27"/>
  <c r="L15" i="27"/>
  <c r="G15" i="27"/>
  <c r="K15" i="27"/>
  <c r="I15" i="27"/>
  <c r="S15" i="27"/>
  <c r="E15" i="27"/>
  <c r="P12" i="27"/>
  <c r="Q12" i="27"/>
  <c r="L12" i="27"/>
  <c r="E12" i="27"/>
  <c r="T12" i="27"/>
  <c r="O12" i="27"/>
  <c r="H12" i="27"/>
  <c r="E12" i="30"/>
  <c r="L12" i="30"/>
  <c r="F12" i="30"/>
  <c r="I12" i="30"/>
  <c r="Q12" i="30"/>
  <c r="P12" i="30"/>
  <c r="J12" i="30"/>
  <c r="U12" i="30"/>
  <c r="O12" i="30"/>
  <c r="H12" i="30"/>
  <c r="R12" i="30"/>
  <c r="B12" i="30"/>
  <c r="D12" i="30"/>
  <c r="T12" i="30"/>
  <c r="N12" i="30"/>
  <c r="M12" i="30"/>
  <c r="G12" i="30"/>
  <c r="H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I12" i="31"/>
  <c r="M12" i="31"/>
  <c r="U12" i="31"/>
  <c r="M18" i="31"/>
  <c r="N15" i="31"/>
  <c r="R15" i="31"/>
  <c r="D12" i="31"/>
  <c r="H12" i="31"/>
  <c r="T12" i="31"/>
  <c r="B18" i="31"/>
  <c r="B12" i="31"/>
  <c r="C12" i="31"/>
  <c r="G12" i="31"/>
  <c r="H7" i="32"/>
  <c r="H8" i="32"/>
  <c r="L7" i="32"/>
  <c r="L8" i="32"/>
  <c r="P7" i="32"/>
  <c r="T7" i="32"/>
  <c r="T8" i="32"/>
  <c r="N15" i="32"/>
  <c r="L15" i="32"/>
  <c r="U15" i="32"/>
  <c r="B12" i="33"/>
  <c r="C12" i="33"/>
  <c r="B15" i="33"/>
  <c r="H18" i="33"/>
  <c r="L18" i="33"/>
  <c r="U18" i="32"/>
  <c r="Q18" i="32"/>
  <c r="P15" i="32"/>
  <c r="C15" i="32"/>
  <c r="Q15" i="32"/>
  <c r="H15" i="32"/>
  <c r="M15" i="32"/>
  <c r="I15" i="32"/>
  <c r="E15" i="32"/>
  <c r="S15" i="32"/>
  <c r="D15" i="32"/>
  <c r="T15" i="32"/>
  <c r="V15" i="32"/>
  <c r="F18" i="32"/>
  <c r="V18" i="32"/>
  <c r="D18" i="32"/>
  <c r="M18" i="32"/>
  <c r="O15" i="32"/>
  <c r="K15" i="32"/>
  <c r="G15" i="32"/>
  <c r="U12" i="32"/>
  <c r="D12" i="32"/>
  <c r="E18" i="33"/>
  <c r="Q18" i="33"/>
  <c r="U18" i="33"/>
  <c r="N18" i="33"/>
  <c r="R18" i="33"/>
  <c r="D15" i="33"/>
  <c r="P15" i="33"/>
  <c r="T15" i="33"/>
  <c r="J15" i="33"/>
  <c r="V15" i="33"/>
  <c r="E15" i="33"/>
  <c r="I15" i="33"/>
  <c r="M15" i="33"/>
  <c r="Q15" i="33"/>
  <c r="U15" i="33"/>
  <c r="I4" i="33"/>
  <c r="I5" i="33" s="1"/>
  <c r="G4" i="33"/>
  <c r="G5" i="33"/>
  <c r="G15" i="33"/>
  <c r="K15" i="33"/>
  <c r="O15" i="33"/>
  <c r="S15" i="33"/>
  <c r="U4" i="33"/>
  <c r="U5" i="33" s="1"/>
  <c r="M4" i="33"/>
  <c r="M5" i="33"/>
  <c r="V4" i="33"/>
  <c r="V5" i="33" s="1"/>
  <c r="R4" i="33"/>
  <c r="R5" i="33" s="1"/>
  <c r="N4" i="33"/>
  <c r="N5" i="33"/>
  <c r="J4" i="33"/>
  <c r="J5" i="33"/>
  <c r="E12" i="33"/>
  <c r="M12" i="33"/>
  <c r="Q12" i="33"/>
  <c r="U12" i="33"/>
  <c r="T4" i="33"/>
  <c r="T5" i="33"/>
  <c r="L4" i="33"/>
  <c r="L5" i="33"/>
  <c r="H4" i="33"/>
  <c r="H5" i="33"/>
  <c r="F4" i="33"/>
  <c r="F5" i="33" s="1"/>
  <c r="D12" i="33"/>
  <c r="H12" i="33"/>
  <c r="L12" i="33"/>
  <c r="P12" i="33"/>
  <c r="T12" i="33"/>
  <c r="G18" i="33"/>
  <c r="K18" i="33"/>
  <c r="J12" i="33"/>
  <c r="N12" i="33"/>
  <c r="G12" i="33"/>
  <c r="K12" i="33"/>
  <c r="O12" i="33"/>
  <c r="S12" i="33"/>
  <c r="D12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I12" i="34"/>
  <c r="C7" i="35"/>
  <c r="C8" i="35"/>
  <c r="T12" i="35"/>
  <c r="P12" i="35"/>
  <c r="D12" i="35"/>
  <c r="S12" i="35"/>
  <c r="G12" i="35"/>
  <c r="C12" i="35"/>
  <c r="N12" i="35"/>
  <c r="J12" i="35"/>
  <c r="U12" i="35"/>
  <c r="Q12" i="35"/>
  <c r="E12" i="35"/>
  <c r="G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7"/>
  <c r="V4" i="37"/>
  <c r="V5" i="37"/>
  <c r="G4" i="37"/>
  <c r="M4" i="37"/>
  <c r="M4" i="38"/>
  <c r="M5" i="38" s="1"/>
  <c r="T4" i="37"/>
  <c r="T5" i="37"/>
  <c r="U15" i="25"/>
  <c r="L15" i="25"/>
  <c r="G15" i="25"/>
  <c r="B15" i="25"/>
  <c r="M15" i="25"/>
  <c r="T15" i="25"/>
  <c r="I12" i="23"/>
  <c r="K12" i="23"/>
  <c r="S5" i="25"/>
  <c r="M5" i="25"/>
  <c r="D4" i="26"/>
  <c r="D4" i="28" s="1"/>
  <c r="D5" i="28" s="1"/>
  <c r="D5" i="26"/>
  <c r="D5" i="25"/>
  <c r="G18" i="20"/>
  <c r="C18" i="20"/>
  <c r="L18" i="20"/>
  <c r="R15" i="25"/>
  <c r="P5" i="25"/>
  <c r="U9" i="25"/>
  <c r="F5" i="7"/>
  <c r="P15" i="22"/>
  <c r="I5" i="17"/>
  <c r="D5" i="11"/>
  <c r="N18" i="21"/>
  <c r="P9" i="12"/>
  <c r="D15" i="18"/>
  <c r="C9" i="12"/>
  <c r="F9" i="12"/>
  <c r="L9" i="12"/>
  <c r="Q9" i="12"/>
  <c r="B8" i="12"/>
  <c r="B9" i="12" s="1"/>
  <c r="H9" i="12"/>
  <c r="M9" i="12"/>
  <c r="R9" i="12"/>
  <c r="F12" i="25"/>
  <c r="H12" i="25"/>
  <c r="U9" i="12"/>
  <c r="J9" i="12"/>
  <c r="S12" i="18"/>
  <c r="L15" i="18"/>
  <c r="M12" i="18"/>
  <c r="E5" i="18"/>
  <c r="E6" i="18"/>
  <c r="B4" i="18"/>
  <c r="B5" i="18"/>
  <c r="L6" i="18" s="1"/>
  <c r="E4" i="20"/>
  <c r="E5" i="20"/>
  <c r="S5" i="23"/>
  <c r="D5" i="23"/>
  <c r="O4" i="26"/>
  <c r="G4" i="25"/>
  <c r="G5" i="25" s="1"/>
  <c r="J12" i="29"/>
  <c r="D15" i="29"/>
  <c r="D12" i="29"/>
  <c r="C15" i="29"/>
  <c r="U15" i="34"/>
  <c r="H15" i="34"/>
  <c r="L5" i="32"/>
  <c r="V5" i="32"/>
  <c r="C11" i="21"/>
  <c r="G12" i="25"/>
  <c r="B12" i="28"/>
  <c r="Q12" i="28"/>
  <c r="B17" i="28"/>
  <c r="G12" i="29"/>
  <c r="E8" i="33"/>
  <c r="I8" i="33"/>
  <c r="Q8" i="33"/>
  <c r="J5" i="32"/>
  <c r="T5" i="32"/>
  <c r="D4" i="30"/>
  <c r="D5" i="30" s="1"/>
  <c r="C8" i="27"/>
  <c r="C9" i="27" s="1"/>
  <c r="N5" i="32"/>
  <c r="F5" i="32"/>
  <c r="P5" i="32"/>
  <c r="C15" i="33"/>
  <c r="E8" i="32"/>
  <c r="H5" i="32"/>
  <c r="R5" i="32"/>
  <c r="C4" i="30"/>
  <c r="C5" i="30"/>
  <c r="C8" i="33"/>
  <c r="S6" i="18"/>
  <c r="P4" i="28"/>
  <c r="P5" i="28"/>
  <c r="E4" i="21"/>
  <c r="S18" i="28"/>
  <c r="E18" i="28"/>
  <c r="C5" i="40"/>
  <c r="N4" i="40"/>
  <c r="M8" i="40"/>
  <c r="M9" i="40"/>
  <c r="Q8" i="40"/>
  <c r="Q9" i="40"/>
  <c r="I4" i="40"/>
  <c r="I5" i="40"/>
  <c r="E4" i="40"/>
  <c r="E4" i="41" s="1"/>
  <c r="E5" i="40"/>
  <c r="R4" i="40"/>
  <c r="R4" i="41"/>
  <c r="R4" i="42" s="1"/>
  <c r="H4" i="40"/>
  <c r="H5" i="40" s="1"/>
  <c r="L4" i="40"/>
  <c r="L5" i="40"/>
  <c r="L4" i="41"/>
  <c r="T4" i="40"/>
  <c r="T5" i="40"/>
  <c r="T9" i="40"/>
  <c r="B9" i="40"/>
  <c r="G9" i="40"/>
  <c r="D9" i="41"/>
  <c r="G9" i="41"/>
  <c r="E9" i="41"/>
  <c r="F9" i="41"/>
  <c r="J9" i="41"/>
  <c r="N9" i="41"/>
  <c r="R9" i="41"/>
  <c r="S9" i="41"/>
  <c r="M9" i="42"/>
  <c r="N9" i="42"/>
  <c r="V9" i="42"/>
  <c r="P9" i="42"/>
  <c r="Q9" i="42"/>
  <c r="C9" i="42"/>
  <c r="O9" i="42"/>
  <c r="S9" i="42"/>
  <c r="E9" i="42"/>
  <c r="U9" i="42"/>
  <c r="F9" i="42"/>
  <c r="O8" i="43"/>
  <c r="O9" i="43"/>
  <c r="D9" i="43"/>
  <c r="H9" i="43"/>
  <c r="I9" i="43"/>
  <c r="T9" i="43"/>
  <c r="G9" i="43"/>
  <c r="C9" i="43"/>
  <c r="S9" i="43"/>
  <c r="T9" i="44"/>
  <c r="L4" i="44"/>
  <c r="L5" i="44"/>
  <c r="T4" i="44"/>
  <c r="D4" i="44"/>
  <c r="D5" i="44" s="1"/>
  <c r="H4" i="44"/>
  <c r="H5" i="44" s="1"/>
  <c r="C9" i="44"/>
  <c r="G9" i="44"/>
  <c r="S9" i="44"/>
  <c r="F4" i="44"/>
  <c r="F5" i="44"/>
  <c r="K4" i="44"/>
  <c r="V4" i="44"/>
  <c r="V5" i="44" s="1"/>
  <c r="G4" i="44"/>
  <c r="R4" i="44"/>
  <c r="R5" i="44" s="1"/>
  <c r="E9" i="44"/>
  <c r="I9" i="44"/>
  <c r="U9" i="44"/>
  <c r="S4" i="44"/>
  <c r="R9" i="44"/>
  <c r="E4" i="44"/>
  <c r="I4" i="44"/>
  <c r="I5" i="44" s="1"/>
  <c r="M4" i="44"/>
  <c r="M5" i="44" s="1"/>
  <c r="Q4" i="44"/>
  <c r="Q5" i="44" s="1"/>
  <c r="U4" i="44"/>
  <c r="U5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T9" i="45"/>
  <c r="G9" i="45"/>
  <c r="I9" i="45"/>
  <c r="M9" i="45"/>
  <c r="Q9" i="45"/>
  <c r="U9" i="45"/>
  <c r="K9" i="45"/>
  <c r="F9" i="45"/>
  <c r="R9" i="45"/>
  <c r="V9" i="45"/>
  <c r="O9" i="45"/>
  <c r="I9" i="46"/>
  <c r="U9" i="46"/>
  <c r="J9" i="46"/>
  <c r="V9" i="46"/>
  <c r="S9" i="46"/>
  <c r="Q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H9" i="48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M9" i="48"/>
  <c r="Q9" i="48"/>
  <c r="U9" i="48"/>
  <c r="L9" i="48"/>
  <c r="F9" i="48"/>
  <c r="J9" i="48"/>
  <c r="N9" i="48"/>
  <c r="R9" i="48"/>
  <c r="V9" i="48"/>
  <c r="P9" i="48"/>
  <c r="C9" i="48"/>
  <c r="G9" i="48"/>
  <c r="O9" i="48"/>
  <c r="D9" i="48"/>
  <c r="T9" i="48"/>
  <c r="E18" i="49"/>
  <c r="I18" i="49"/>
  <c r="M18" i="49"/>
  <c r="Q18" i="49"/>
  <c r="U18" i="49"/>
  <c r="F18" i="49"/>
  <c r="J18" i="49"/>
  <c r="N18" i="49"/>
  <c r="R18" i="49"/>
  <c r="V18" i="49"/>
  <c r="C18" i="49"/>
  <c r="G18" i="49"/>
  <c r="K18" i="49"/>
  <c r="O18" i="49"/>
  <c r="S18" i="49"/>
  <c r="C15" i="49"/>
  <c r="T15" i="49"/>
  <c r="P15" i="49"/>
  <c r="L15" i="49"/>
  <c r="H15" i="49"/>
  <c r="D15" i="49"/>
  <c r="R15" i="49"/>
  <c r="N15" i="49"/>
  <c r="J15" i="49"/>
  <c r="D12" i="49"/>
  <c r="H12" i="49"/>
  <c r="L12" i="49"/>
  <c r="P12" i="49"/>
  <c r="T12" i="49"/>
  <c r="G9" i="49"/>
  <c r="F12" i="49"/>
  <c r="J12" i="49"/>
  <c r="N12" i="49"/>
  <c r="R12" i="49"/>
  <c r="V12" i="49"/>
  <c r="G4" i="49"/>
  <c r="G4" i="50" s="1"/>
  <c r="G5" i="50" s="1"/>
  <c r="K4" i="49"/>
  <c r="K4" i="50" s="1"/>
  <c r="K5" i="50" s="1"/>
  <c r="O4" i="49"/>
  <c r="O4" i="50" s="1"/>
  <c r="O5" i="50" s="1"/>
  <c r="L8" i="49"/>
  <c r="L9" i="49"/>
  <c r="T8" i="49"/>
  <c r="T9" i="49"/>
  <c r="D8" i="49"/>
  <c r="D9" i="49"/>
  <c r="C4" i="49"/>
  <c r="C4" i="50"/>
  <c r="C5" i="50" s="1"/>
  <c r="C5" i="49"/>
  <c r="S4" i="49"/>
  <c r="S4" i="50"/>
  <c r="S5" i="50" s="1"/>
  <c r="J4" i="49"/>
  <c r="R4" i="49"/>
  <c r="R4" i="50"/>
  <c r="R5" i="50" s="1"/>
  <c r="P9" i="49"/>
  <c r="N8" i="49"/>
  <c r="N9" i="49" s="1"/>
  <c r="F8" i="49"/>
  <c r="F9" i="49"/>
  <c r="V8" i="49"/>
  <c r="V9" i="49"/>
  <c r="I15" i="49"/>
  <c r="M15" i="49"/>
  <c r="Q15" i="49"/>
  <c r="U15" i="49"/>
  <c r="B9" i="49"/>
  <c r="I9" i="49"/>
  <c r="Q9" i="49"/>
  <c r="P4" i="49"/>
  <c r="P5" i="49" s="1"/>
  <c r="P4" i="50"/>
  <c r="P5" i="50" s="1"/>
  <c r="E4" i="49"/>
  <c r="E4" i="50" s="1"/>
  <c r="E5" i="50" s="1"/>
  <c r="I4" i="49"/>
  <c r="I4" i="50"/>
  <c r="I5" i="50"/>
  <c r="M4" i="49"/>
  <c r="M4" i="50"/>
  <c r="M5" i="50" s="1"/>
  <c r="M5" i="49"/>
  <c r="Q4" i="49"/>
  <c r="Q4" i="50"/>
  <c r="Q5" i="50"/>
  <c r="U4" i="49"/>
  <c r="Q12" i="22"/>
  <c r="L12" i="22"/>
  <c r="O12" i="22"/>
  <c r="R12" i="11"/>
  <c r="B12" i="11"/>
  <c r="Q12" i="11"/>
  <c r="T12" i="11"/>
  <c r="C12" i="11"/>
  <c r="F12" i="11"/>
  <c r="G12" i="11"/>
  <c r="N4" i="28"/>
  <c r="N5" i="28" s="1"/>
  <c r="T12" i="13"/>
  <c r="P12" i="13"/>
  <c r="G12" i="13"/>
  <c r="U12" i="13"/>
  <c r="J12" i="13"/>
  <c r="L8" i="38"/>
  <c r="V4" i="38"/>
  <c r="M5" i="19"/>
  <c r="S12" i="21"/>
  <c r="E12" i="21"/>
  <c r="R12" i="21"/>
  <c r="H12" i="21"/>
  <c r="G12" i="21"/>
  <c r="I12" i="21"/>
  <c r="B12" i="21"/>
  <c r="K12" i="21"/>
  <c r="J12" i="21"/>
  <c r="R5" i="29"/>
  <c r="R4" i="30"/>
  <c r="R5" i="30"/>
  <c r="H8" i="38"/>
  <c r="T8" i="38"/>
  <c r="J4" i="20"/>
  <c r="J5" i="20" s="1"/>
  <c r="F8" i="20"/>
  <c r="M12" i="13"/>
  <c r="E12" i="13"/>
  <c r="B14" i="26"/>
  <c r="H15" i="26" s="1"/>
  <c r="B7" i="26"/>
  <c r="B8" i="26" s="1"/>
  <c r="I18" i="26"/>
  <c r="Q18" i="26"/>
  <c r="R5" i="40"/>
  <c r="P15" i="8"/>
  <c r="L4" i="26"/>
  <c r="D12" i="19"/>
  <c r="F18" i="21"/>
  <c r="S18" i="21"/>
  <c r="T18" i="21"/>
  <c r="M9" i="19"/>
  <c r="O12" i="21"/>
  <c r="U12" i="11"/>
  <c r="I12" i="11"/>
  <c r="U12" i="25"/>
  <c r="D12" i="25"/>
  <c r="B12" i="25"/>
  <c r="Q12" i="25"/>
  <c r="C12" i="25"/>
  <c r="R12" i="25"/>
  <c r="M12" i="25"/>
  <c r="I12" i="25"/>
  <c r="S12" i="25"/>
  <c r="K12" i="25"/>
  <c r="Q8" i="25"/>
  <c r="Q4" i="25"/>
  <c r="Q5" i="25"/>
  <c r="K8" i="25"/>
  <c r="K4" i="25"/>
  <c r="N4" i="34"/>
  <c r="N5" i="34" s="1"/>
  <c r="M4" i="39"/>
  <c r="M5" i="39" s="1"/>
  <c r="F9" i="8"/>
  <c r="G12" i="8"/>
  <c r="G5" i="19"/>
  <c r="G4" i="20"/>
  <c r="G4" i="21" s="1"/>
  <c r="G4" i="22" s="1"/>
  <c r="G5" i="22" s="1"/>
  <c r="O8" i="20"/>
  <c r="O4" i="20"/>
  <c r="D8" i="38"/>
  <c r="P8" i="38"/>
  <c r="P6" i="18"/>
  <c r="T12" i="21"/>
  <c r="P12" i="21"/>
  <c r="O15" i="12"/>
  <c r="Q12" i="13"/>
  <c r="I12" i="13"/>
  <c r="T12" i="7"/>
  <c r="L15" i="7"/>
  <c r="J9" i="7"/>
  <c r="G12" i="7"/>
  <c r="K12" i="19"/>
  <c r="G9" i="19"/>
  <c r="H12" i="19"/>
  <c r="Q15" i="19"/>
  <c r="O12" i="19"/>
  <c r="D15" i="19"/>
  <c r="N12" i="19"/>
  <c r="I12" i="19"/>
  <c r="H15" i="19"/>
  <c r="B15" i="19"/>
  <c r="M12" i="19"/>
  <c r="H9" i="19"/>
  <c r="J15" i="19"/>
  <c r="H8" i="25"/>
  <c r="H4" i="25"/>
  <c r="H5" i="25" s="1"/>
  <c r="F15" i="26"/>
  <c r="N15" i="26"/>
  <c r="H18" i="26"/>
  <c r="J18" i="26"/>
  <c r="T18" i="26"/>
  <c r="R18" i="26"/>
  <c r="B18" i="26"/>
  <c r="G18" i="26"/>
  <c r="L18" i="26"/>
  <c r="K18" i="26"/>
  <c r="P18" i="26"/>
  <c r="O18" i="26"/>
  <c r="D18" i="26"/>
  <c r="S18" i="26"/>
  <c r="K5" i="44"/>
  <c r="K4" i="45"/>
  <c r="K5" i="45" s="1"/>
  <c r="R5" i="41"/>
  <c r="T6" i="18"/>
  <c r="J6" i="18"/>
  <c r="C12" i="21"/>
  <c r="C9" i="19"/>
  <c r="N12" i="21"/>
  <c r="D9" i="7"/>
  <c r="M5" i="37"/>
  <c r="L12" i="21"/>
  <c r="H15" i="7"/>
  <c r="C18" i="26"/>
  <c r="S12" i="13"/>
  <c r="C11" i="20"/>
  <c r="B10" i="20"/>
  <c r="D8" i="21"/>
  <c r="D4" i="21"/>
  <c r="D5" i="21" s="1"/>
  <c r="D12" i="22"/>
  <c r="U12" i="23"/>
  <c r="H12" i="23"/>
  <c r="T12" i="23"/>
  <c r="I15" i="23"/>
  <c r="M12" i="23"/>
  <c r="O12" i="23"/>
  <c r="R5" i="23"/>
  <c r="R4" i="25"/>
  <c r="B15" i="30"/>
  <c r="R15" i="30"/>
  <c r="C15" i="30"/>
  <c r="S15" i="30"/>
  <c r="D15" i="30"/>
  <c r="T15" i="30"/>
  <c r="M15" i="30"/>
  <c r="G15" i="30"/>
  <c r="Q15" i="30"/>
  <c r="O15" i="30"/>
  <c r="L15" i="30"/>
  <c r="I15" i="30"/>
  <c r="N12" i="27"/>
  <c r="D12" i="27"/>
  <c r="G12" i="27"/>
  <c r="C12" i="27"/>
  <c r="K12" i="27"/>
  <c r="B12" i="27"/>
  <c r="R12" i="27"/>
  <c r="U12" i="27"/>
  <c r="S12" i="27"/>
  <c r="I12" i="27"/>
  <c r="J12" i="27"/>
  <c r="F12" i="27"/>
  <c r="M12" i="27"/>
  <c r="R9" i="27"/>
  <c r="P9" i="27"/>
  <c r="L9" i="27"/>
  <c r="M9" i="27"/>
  <c r="J9" i="27"/>
  <c r="U9" i="27"/>
  <c r="B9" i="27"/>
  <c r="F9" i="27"/>
  <c r="K9" i="27"/>
  <c r="G9" i="27"/>
  <c r="T9" i="27"/>
  <c r="Q9" i="27"/>
  <c r="E8" i="31"/>
  <c r="B7" i="31"/>
  <c r="B8" i="31" s="1"/>
  <c r="E9" i="31" s="1"/>
  <c r="L8" i="33"/>
  <c r="L4" i="35"/>
  <c r="L5" i="35"/>
  <c r="O8" i="33"/>
  <c r="O4" i="33"/>
  <c r="O5" i="33"/>
  <c r="C5" i="29"/>
  <c r="S5" i="32"/>
  <c r="P4" i="34"/>
  <c r="P5" i="34" s="1"/>
  <c r="P4" i="33"/>
  <c r="P5" i="33" s="1"/>
  <c r="B18" i="20"/>
  <c r="S18" i="20"/>
  <c r="S15" i="25"/>
  <c r="K15" i="25"/>
  <c r="C15" i="25"/>
  <c r="D15" i="25"/>
  <c r="I15" i="25"/>
  <c r="N15" i="25"/>
  <c r="O15" i="25"/>
  <c r="Q15" i="25"/>
  <c r="F15" i="25"/>
  <c r="E15" i="25"/>
  <c r="J15" i="25"/>
  <c r="C15" i="11"/>
  <c r="G12" i="12"/>
  <c r="M15" i="13"/>
  <c r="S9" i="7"/>
  <c r="H15" i="8"/>
  <c r="S15" i="9"/>
  <c r="H9" i="9"/>
  <c r="G12" i="9"/>
  <c r="L12" i="9"/>
  <c r="E12" i="9"/>
  <c r="D15" i="9"/>
  <c r="J12" i="9"/>
  <c r="I9" i="9"/>
  <c r="I12" i="9"/>
  <c r="L9" i="9"/>
  <c r="O12" i="9"/>
  <c r="T12" i="9"/>
  <c r="S9" i="9"/>
  <c r="S12" i="9"/>
  <c r="K12" i="9"/>
  <c r="Q9" i="18"/>
  <c r="E9" i="18"/>
  <c r="S15" i="19"/>
  <c r="J12" i="19"/>
  <c r="F9" i="19"/>
  <c r="K12" i="22"/>
  <c r="C11" i="22"/>
  <c r="C12" i="22"/>
  <c r="B18" i="33"/>
  <c r="P18" i="33"/>
  <c r="F18" i="33"/>
  <c r="V18" i="33"/>
  <c r="O18" i="33"/>
  <c r="D18" i="33"/>
  <c r="T18" i="33"/>
  <c r="J18" i="33"/>
  <c r="S18" i="33"/>
  <c r="M18" i="33"/>
  <c r="I18" i="33"/>
  <c r="T15" i="34"/>
  <c r="G15" i="34"/>
  <c r="L12" i="35"/>
  <c r="O12" i="35"/>
  <c r="V12" i="35"/>
  <c r="F12" i="35"/>
  <c r="M12" i="35"/>
  <c r="H12" i="35"/>
  <c r="K12" i="35"/>
  <c r="R12" i="35"/>
  <c r="B12" i="35"/>
  <c r="I12" i="35"/>
  <c r="P8" i="36"/>
  <c r="P4" i="36"/>
  <c r="P5" i="36" s="1"/>
  <c r="C8" i="37"/>
  <c r="B15" i="13"/>
  <c r="T15" i="13"/>
  <c r="E15" i="13"/>
  <c r="G15" i="13"/>
  <c r="N15" i="13"/>
  <c r="M15" i="9"/>
  <c r="G15" i="9"/>
  <c r="R12" i="9"/>
  <c r="C9" i="18"/>
  <c r="S9" i="18"/>
  <c r="S15" i="18"/>
  <c r="F12" i="18"/>
  <c r="I15" i="18"/>
  <c r="Q12" i="18"/>
  <c r="F9" i="18"/>
  <c r="P15" i="18"/>
  <c r="H15" i="18"/>
  <c r="G9" i="18"/>
  <c r="J12" i="18"/>
  <c r="M15" i="18"/>
  <c r="I12" i="18"/>
  <c r="K12" i="18"/>
  <c r="G12" i="18"/>
  <c r="P9" i="18"/>
  <c r="I9" i="19"/>
  <c r="J8" i="26"/>
  <c r="J9" i="26" s="1"/>
  <c r="E12" i="26"/>
  <c r="N12" i="26"/>
  <c r="U12" i="26"/>
  <c r="G12" i="26"/>
  <c r="M5" i="29"/>
  <c r="M4" i="30"/>
  <c r="M5" i="30" s="1"/>
  <c r="C8" i="30"/>
  <c r="S12" i="31"/>
  <c r="F12" i="31"/>
  <c r="L12" i="31"/>
  <c r="J12" i="31"/>
  <c r="K12" i="31"/>
  <c r="N12" i="31"/>
  <c r="P12" i="31"/>
  <c r="R12" i="31"/>
  <c r="O12" i="31"/>
  <c r="E12" i="31"/>
  <c r="Q12" i="31"/>
  <c r="C18" i="32"/>
  <c r="I18" i="32"/>
  <c r="B18" i="32"/>
  <c r="N18" i="32"/>
  <c r="R18" i="32"/>
  <c r="P18" i="32"/>
  <c r="E18" i="32"/>
  <c r="T18" i="32"/>
  <c r="J18" i="32"/>
  <c r="S18" i="32"/>
  <c r="H18" i="32"/>
  <c r="V8" i="33"/>
  <c r="V4" i="35"/>
  <c r="V5" i="35" s="1"/>
  <c r="E4" i="34"/>
  <c r="E5" i="34" s="1"/>
  <c r="E4" i="35"/>
  <c r="E5" i="35" s="1"/>
  <c r="E5" i="32"/>
  <c r="T4" i="35"/>
  <c r="T5" i="35" s="1"/>
  <c r="T4" i="34"/>
  <c r="T5" i="34"/>
  <c r="J5" i="36"/>
  <c r="J4" i="37"/>
  <c r="J5" i="37" s="1"/>
  <c r="D8" i="39"/>
  <c r="H8" i="39"/>
  <c r="L8" i="39"/>
  <c r="P8" i="39"/>
  <c r="T8" i="39"/>
  <c r="U8" i="40"/>
  <c r="U9" i="40"/>
  <c r="U4" i="40"/>
  <c r="U4" i="41" s="1"/>
  <c r="J4" i="41"/>
  <c r="J5" i="40"/>
  <c r="M8" i="43"/>
  <c r="M9" i="43"/>
  <c r="F15" i="11"/>
  <c r="O12" i="11"/>
  <c r="K15" i="13"/>
  <c r="H15" i="13"/>
  <c r="L12" i="13"/>
  <c r="I9" i="13"/>
  <c r="C15" i="8"/>
  <c r="Q15" i="18"/>
  <c r="R12" i="18"/>
  <c r="U15" i="19"/>
  <c r="F12" i="19"/>
  <c r="S9" i="19"/>
  <c r="O9" i="19"/>
  <c r="L5" i="19"/>
  <c r="L4" i="20"/>
  <c r="N8" i="20"/>
  <c r="N4" i="20"/>
  <c r="I12" i="28"/>
  <c r="M12" i="28"/>
  <c r="E12" i="28"/>
  <c r="E5" i="29"/>
  <c r="E4" i="30"/>
  <c r="E5" i="30"/>
  <c r="K4" i="30"/>
  <c r="K5" i="30"/>
  <c r="H4" i="41"/>
  <c r="H4" i="42" s="1"/>
  <c r="E15" i="11"/>
  <c r="K12" i="13"/>
  <c r="C12" i="13"/>
  <c r="Q9" i="13"/>
  <c r="J9" i="13"/>
  <c r="L9" i="13"/>
  <c r="F15" i="9"/>
  <c r="P12" i="9"/>
  <c r="M15" i="19"/>
  <c r="F15" i="19"/>
  <c r="E12" i="19"/>
  <c r="F12" i="21"/>
  <c r="G8" i="30"/>
  <c r="G4" i="30"/>
  <c r="G5" i="30" s="1"/>
  <c r="O8" i="30"/>
  <c r="O4" i="30"/>
  <c r="O5" i="30" s="1"/>
  <c r="E8" i="36"/>
  <c r="E4" i="36"/>
  <c r="H8" i="36"/>
  <c r="H4" i="36"/>
  <c r="H5" i="36" s="1"/>
  <c r="L8" i="36"/>
  <c r="L4" i="36"/>
  <c r="L4" i="37"/>
  <c r="L5" i="37" s="1"/>
  <c r="S8" i="36"/>
  <c r="S4" i="36"/>
  <c r="S4" i="37" s="1"/>
  <c r="P8" i="41"/>
  <c r="P9" i="41" s="1"/>
  <c r="T4" i="41"/>
  <c r="T5" i="41"/>
  <c r="T8" i="41"/>
  <c r="T9" i="41"/>
  <c r="K15" i="19"/>
  <c r="F5" i="29"/>
  <c r="N5" i="29"/>
  <c r="P5" i="29"/>
  <c r="P4" i="30"/>
  <c r="P5" i="30" s="1"/>
  <c r="S5" i="29"/>
  <c r="S4" i="30"/>
  <c r="S5" i="30" s="1"/>
  <c r="I8" i="30"/>
  <c r="I4" i="30"/>
  <c r="I5" i="30" s="1"/>
  <c r="K18" i="27"/>
  <c r="G4" i="34"/>
  <c r="G5" i="34"/>
  <c r="G4" i="35"/>
  <c r="G5" i="35" s="1"/>
  <c r="G5" i="32"/>
  <c r="C8" i="32"/>
  <c r="C4" i="32"/>
  <c r="Q8" i="36"/>
  <c r="Q4" i="36"/>
  <c r="U8" i="36"/>
  <c r="U4" i="36"/>
  <c r="U4" i="37" s="1"/>
  <c r="U4" i="38" s="1"/>
  <c r="J8" i="38"/>
  <c r="R8" i="38"/>
  <c r="R8" i="39"/>
  <c r="V8" i="39"/>
  <c r="O8" i="40"/>
  <c r="O9" i="40" s="1"/>
  <c r="O4" i="40"/>
  <c r="D4" i="35"/>
  <c r="D5" i="35" s="1"/>
  <c r="N8" i="39"/>
  <c r="C18" i="27"/>
  <c r="G18" i="31"/>
  <c r="K18" i="31"/>
  <c r="O18" i="31"/>
  <c r="L4" i="34"/>
  <c r="L5" i="34" s="1"/>
  <c r="C18" i="33"/>
  <c r="D8" i="36"/>
  <c r="D4" i="36"/>
  <c r="D4" i="37" s="1"/>
  <c r="N8" i="36"/>
  <c r="N4" i="36"/>
  <c r="N4" i="37" s="1"/>
  <c r="N4" i="38" s="1"/>
  <c r="N5" i="38" s="1"/>
  <c r="V4" i="40"/>
  <c r="V5" i="40"/>
  <c r="V8" i="40"/>
  <c r="V9" i="40"/>
  <c r="G8" i="42"/>
  <c r="G9" i="42" s="1"/>
  <c r="K8" i="42"/>
  <c r="K9" i="42"/>
  <c r="K8" i="43"/>
  <c r="K9" i="43"/>
  <c r="H4" i="45"/>
  <c r="H5" i="45"/>
  <c r="L5" i="29"/>
  <c r="L4" i="30"/>
  <c r="L5" i="30" s="1"/>
  <c r="O12" i="29"/>
  <c r="M4" i="34"/>
  <c r="M5" i="34" s="1"/>
  <c r="M4" i="35"/>
  <c r="M5" i="35" s="1"/>
  <c r="M5" i="32"/>
  <c r="V4" i="34"/>
  <c r="V5" i="34"/>
  <c r="Q4" i="35"/>
  <c r="Q5" i="35" s="1"/>
  <c r="K8" i="36"/>
  <c r="K4" i="36"/>
  <c r="K4" i="37" s="1"/>
  <c r="O4" i="36"/>
  <c r="K4" i="40"/>
  <c r="K5" i="40" s="1"/>
  <c r="K8" i="40"/>
  <c r="K9" i="40" s="1"/>
  <c r="O8" i="41"/>
  <c r="O9" i="41" s="1"/>
  <c r="N8" i="43"/>
  <c r="N9" i="43" s="1"/>
  <c r="K12" i="44"/>
  <c r="F12" i="44"/>
  <c r="U12" i="44"/>
  <c r="L12" i="44"/>
  <c r="R12" i="44"/>
  <c r="O12" i="44"/>
  <c r="D12" i="44"/>
  <c r="O18" i="44"/>
  <c r="H18" i="44"/>
  <c r="V18" i="44"/>
  <c r="L18" i="44"/>
  <c r="D9" i="44"/>
  <c r="I4" i="35"/>
  <c r="I5" i="35" s="1"/>
  <c r="I4" i="34"/>
  <c r="I5" i="34" s="1"/>
  <c r="F4" i="35"/>
  <c r="F5" i="35" s="1"/>
  <c r="F4" i="34"/>
  <c r="F5" i="34" s="1"/>
  <c r="O4" i="34"/>
  <c r="O5" i="34" s="1"/>
  <c r="O4" i="35"/>
  <c r="O5" i="35" s="1"/>
  <c r="O5" i="32"/>
  <c r="C4" i="36"/>
  <c r="C8" i="36"/>
  <c r="I8" i="36"/>
  <c r="I4" i="36"/>
  <c r="R8" i="36"/>
  <c r="R4" i="36"/>
  <c r="C8" i="39"/>
  <c r="S8" i="39"/>
  <c r="G4" i="40"/>
  <c r="G5" i="40" s="1"/>
  <c r="D8" i="42"/>
  <c r="D9" i="42" s="1"/>
  <c r="H8" i="42"/>
  <c r="H9" i="42"/>
  <c r="H5" i="42"/>
  <c r="L8" i="42"/>
  <c r="L9" i="42"/>
  <c r="T8" i="42"/>
  <c r="T9" i="42"/>
  <c r="T4" i="42"/>
  <c r="T4" i="43" s="1"/>
  <c r="T5" i="43" s="1"/>
  <c r="F8" i="43"/>
  <c r="F9" i="43" s="1"/>
  <c r="K4" i="34"/>
  <c r="K5" i="34" s="1"/>
  <c r="K4" i="35"/>
  <c r="K5" i="35" s="1"/>
  <c r="H4" i="35"/>
  <c r="H5" i="35" s="1"/>
  <c r="H4" i="34"/>
  <c r="H5" i="34" s="1"/>
  <c r="R4" i="35"/>
  <c r="R5" i="35" s="1"/>
  <c r="I8" i="41"/>
  <c r="I9" i="41" s="1"/>
  <c r="I4" i="41"/>
  <c r="I5" i="41" s="1"/>
  <c r="M8" i="41"/>
  <c r="M9" i="41"/>
  <c r="M4" i="41"/>
  <c r="M5" i="41"/>
  <c r="Q8" i="41"/>
  <c r="Q9" i="41" s="1"/>
  <c r="Q4" i="41"/>
  <c r="Q5" i="41" s="1"/>
  <c r="U8" i="41"/>
  <c r="U9" i="41"/>
  <c r="U4" i="42"/>
  <c r="U5" i="42" s="1"/>
  <c r="I8" i="42"/>
  <c r="I9" i="42" s="1"/>
  <c r="J8" i="43"/>
  <c r="J9" i="43" s="1"/>
  <c r="T12" i="44"/>
  <c r="Q12" i="44"/>
  <c r="C12" i="44"/>
  <c r="F4" i="45"/>
  <c r="F5" i="45" s="1"/>
  <c r="J4" i="45"/>
  <c r="J5" i="45" s="1"/>
  <c r="L4" i="45"/>
  <c r="L5" i="45"/>
  <c r="P12" i="26"/>
  <c r="O4" i="45"/>
  <c r="O5" i="45" s="1"/>
  <c r="O5" i="44"/>
  <c r="N18" i="44"/>
  <c r="D18" i="45"/>
  <c r="S18" i="45"/>
  <c r="L18" i="45"/>
  <c r="S18" i="31"/>
  <c r="I12" i="44"/>
  <c r="R18" i="44"/>
  <c r="K18" i="44"/>
  <c r="E18" i="44"/>
  <c r="I4" i="45"/>
  <c r="I5" i="45" s="1"/>
  <c r="M4" i="45"/>
  <c r="M5" i="45" s="1"/>
  <c r="U4" i="45"/>
  <c r="U5" i="45" s="1"/>
  <c r="P18" i="45"/>
  <c r="O12" i="26"/>
  <c r="O15" i="31"/>
  <c r="D6" i="48"/>
  <c r="I6" i="48"/>
  <c r="Q6" i="48"/>
  <c r="U5" i="41"/>
  <c r="T5" i="42"/>
  <c r="J5" i="41"/>
  <c r="J4" i="42"/>
  <c r="P4" i="37"/>
  <c r="P4" i="38" s="1"/>
  <c r="D9" i="26"/>
  <c r="Q9" i="26"/>
  <c r="N9" i="26"/>
  <c r="F9" i="26"/>
  <c r="U9" i="26"/>
  <c r="K9" i="26"/>
  <c r="C9" i="26"/>
  <c r="B9" i="26"/>
  <c r="H9" i="26"/>
  <c r="T9" i="26"/>
  <c r="C5" i="36"/>
  <c r="G15" i="26"/>
  <c r="C15" i="26"/>
  <c r="B15" i="26"/>
  <c r="S15" i="26"/>
  <c r="O15" i="26"/>
  <c r="M15" i="26"/>
  <c r="I15" i="26"/>
  <c r="U15" i="26"/>
  <c r="P15" i="26"/>
  <c r="D15" i="26"/>
  <c r="E15" i="26"/>
  <c r="Q15" i="26"/>
  <c r="K15" i="26"/>
  <c r="D5" i="36"/>
  <c r="G5" i="20"/>
  <c r="L5" i="26"/>
  <c r="L4" i="28"/>
  <c r="L5" i="28" s="1"/>
  <c r="K4" i="38"/>
  <c r="K5" i="38" s="1"/>
  <c r="U5" i="36"/>
  <c r="S5" i="36"/>
  <c r="L5" i="20"/>
  <c r="L4" i="21"/>
  <c r="Q4" i="26"/>
  <c r="Q5" i="26" s="1"/>
  <c r="R15" i="26"/>
  <c r="R5" i="36"/>
  <c r="R4" i="37"/>
  <c r="R4" i="38"/>
  <c r="G4" i="41"/>
  <c r="G5" i="41" s="1"/>
  <c r="Q5" i="36"/>
  <c r="Q4" i="37"/>
  <c r="Q5" i="37" s="1"/>
  <c r="E5" i="36"/>
  <c r="E4" i="37"/>
  <c r="E4" i="38"/>
  <c r="E4" i="39" s="1"/>
  <c r="E5" i="39" s="1"/>
  <c r="B11" i="20"/>
  <c r="O5" i="36"/>
  <c r="O4" i="37"/>
  <c r="O4" i="38" s="1"/>
  <c r="O5" i="20"/>
  <c r="O4" i="21"/>
  <c r="O4" i="22" s="1"/>
  <c r="I5" i="36"/>
  <c r="I4" i="37"/>
  <c r="C4" i="35"/>
  <c r="C5" i="35" s="1"/>
  <c r="C4" i="34"/>
  <c r="C5" i="34"/>
  <c r="C4" i="33"/>
  <c r="C5" i="33" s="1"/>
  <c r="C5" i="32"/>
  <c r="C6" i="32" s="1"/>
  <c r="B4" i="32"/>
  <c r="B5" i="32" s="1"/>
  <c r="C4" i="37"/>
  <c r="H9" i="31"/>
  <c r="K5" i="25"/>
  <c r="K4" i="26"/>
  <c r="K5" i="26" s="1"/>
  <c r="J15" i="26"/>
  <c r="G9" i="26"/>
  <c r="Q4" i="38"/>
  <c r="Q4" i="39" s="1"/>
  <c r="Q5" i="39" s="1"/>
  <c r="L5" i="21"/>
  <c r="C4" i="38"/>
  <c r="C5" i="38" s="1"/>
  <c r="C5" i="37"/>
  <c r="L12" i="20"/>
  <c r="E12" i="20"/>
  <c r="R12" i="20"/>
  <c r="Q12" i="20"/>
  <c r="P12" i="20"/>
  <c r="O12" i="20"/>
  <c r="H12" i="20"/>
  <c r="N12" i="20"/>
  <c r="K12" i="20"/>
  <c r="G12" i="20"/>
  <c r="M12" i="20"/>
  <c r="T12" i="20"/>
  <c r="I12" i="20"/>
  <c r="B12" i="20"/>
  <c r="J12" i="20"/>
  <c r="S12" i="20"/>
  <c r="D12" i="20"/>
  <c r="F12" i="20"/>
  <c r="U12" i="20"/>
  <c r="C12" i="20"/>
  <c r="I5" i="37"/>
  <c r="I4" i="38"/>
  <c r="I5" i="38" s="1"/>
  <c r="O5" i="22"/>
  <c r="G4" i="42"/>
  <c r="G5" i="42" s="1"/>
  <c r="G4" i="43"/>
  <c r="G5" i="43" s="1"/>
  <c r="N5" i="37"/>
  <c r="G5" i="21"/>
  <c r="K4" i="28"/>
  <c r="K5" i="28" s="1"/>
  <c r="E5" i="37"/>
  <c r="R5" i="37"/>
  <c r="S4" i="38"/>
  <c r="S4" i="39" s="1"/>
  <c r="S5" i="39" s="1"/>
  <c r="S5" i="37"/>
  <c r="D5" i="37"/>
  <c r="J5" i="42"/>
  <c r="J4" i="43"/>
  <c r="J5" i="43"/>
  <c r="P6" i="32"/>
  <c r="N6" i="32"/>
  <c r="I4" i="39"/>
  <c r="I5" i="39" s="1"/>
  <c r="S5" i="38"/>
  <c r="C4" i="39"/>
  <c r="C5" i="39" s="1"/>
  <c r="Q5" i="38"/>
  <c r="D9" i="50"/>
  <c r="H9" i="50"/>
  <c r="L9" i="50"/>
  <c r="P9" i="50"/>
  <c r="T9" i="50"/>
  <c r="E15" i="50"/>
  <c r="J15" i="50"/>
  <c r="P15" i="50"/>
  <c r="V15" i="50"/>
  <c r="C9" i="50"/>
  <c r="E9" i="50"/>
  <c r="M9" i="50"/>
  <c r="U9" i="50"/>
  <c r="U12" i="50"/>
  <c r="V12" i="50"/>
  <c r="I12" i="50"/>
  <c r="Q12" i="50"/>
  <c r="F12" i="50"/>
  <c r="G9" i="50"/>
  <c r="K9" i="50"/>
  <c r="O9" i="50"/>
  <c r="S9" i="50"/>
  <c r="C18" i="50"/>
  <c r="G18" i="50"/>
  <c r="K18" i="50"/>
  <c r="O18" i="50"/>
  <c r="S18" i="50"/>
  <c r="S15" i="50"/>
  <c r="C12" i="50"/>
  <c r="G12" i="50"/>
  <c r="K12" i="50"/>
  <c r="O12" i="50"/>
  <c r="S12" i="50"/>
  <c r="D12" i="50"/>
  <c r="H12" i="50"/>
  <c r="L12" i="50"/>
  <c r="P12" i="50"/>
  <c r="T12" i="50"/>
  <c r="F9" i="50"/>
  <c r="J9" i="50"/>
  <c r="N9" i="50"/>
  <c r="R9" i="50"/>
  <c r="V9" i="50"/>
  <c r="Q9" i="50"/>
  <c r="J9" i="51"/>
  <c r="V9" i="51"/>
  <c r="G9" i="51"/>
  <c r="K9" i="51"/>
  <c r="O9" i="51"/>
  <c r="S9" i="51"/>
  <c r="E9" i="51"/>
  <c r="I9" i="51"/>
  <c r="M9" i="51"/>
  <c r="Q9" i="51"/>
  <c r="U9" i="51"/>
  <c r="D9" i="51"/>
  <c r="H9" i="51"/>
  <c r="L9" i="51"/>
  <c r="P9" i="51"/>
  <c r="T9" i="51"/>
  <c r="R18" i="52"/>
  <c r="N18" i="52"/>
  <c r="J18" i="52"/>
  <c r="F18" i="52"/>
  <c r="R15" i="52"/>
  <c r="N15" i="52"/>
  <c r="J15" i="52"/>
  <c r="F15" i="52"/>
  <c r="C9" i="52"/>
  <c r="G9" i="52"/>
  <c r="S9" i="52"/>
  <c r="F12" i="52"/>
  <c r="J12" i="52"/>
  <c r="N12" i="52"/>
  <c r="R12" i="52"/>
  <c r="V12" i="52"/>
  <c r="D9" i="52"/>
  <c r="H9" i="52"/>
  <c r="L9" i="52"/>
  <c r="P9" i="52"/>
  <c r="T9" i="52"/>
  <c r="C12" i="52"/>
  <c r="G12" i="52"/>
  <c r="K12" i="52"/>
  <c r="O12" i="52"/>
  <c r="S12" i="52"/>
  <c r="D12" i="52"/>
  <c r="H12" i="52"/>
  <c r="L12" i="52"/>
  <c r="P12" i="52"/>
  <c r="T12" i="52"/>
  <c r="E9" i="52"/>
  <c r="I9" i="52"/>
  <c r="M9" i="52"/>
  <c r="Q9" i="52"/>
  <c r="U9" i="52"/>
  <c r="K9" i="52"/>
  <c r="F9" i="52"/>
  <c r="J9" i="52"/>
  <c r="N9" i="52"/>
  <c r="R9" i="52"/>
  <c r="V9" i="52"/>
  <c r="O9" i="52"/>
  <c r="S4" i="53"/>
  <c r="D9" i="53"/>
  <c r="E18" i="53"/>
  <c r="I18" i="53"/>
  <c r="M18" i="53"/>
  <c r="Q18" i="53"/>
  <c r="U18" i="53"/>
  <c r="G4" i="53"/>
  <c r="E9" i="53"/>
  <c r="I9" i="53"/>
  <c r="Q9" i="53"/>
  <c r="U9" i="53"/>
  <c r="F18" i="53"/>
  <c r="J18" i="53"/>
  <c r="N18" i="53"/>
  <c r="R18" i="53"/>
  <c r="V18" i="53"/>
  <c r="O4" i="53"/>
  <c r="O5" i="53"/>
  <c r="C18" i="53"/>
  <c r="G18" i="53"/>
  <c r="O18" i="53"/>
  <c r="S18" i="53"/>
  <c r="F15" i="53"/>
  <c r="J15" i="53"/>
  <c r="N15" i="53"/>
  <c r="R15" i="53"/>
  <c r="V15" i="53"/>
  <c r="C9" i="53"/>
  <c r="S9" i="53"/>
  <c r="G15" i="53"/>
  <c r="K15" i="53"/>
  <c r="O15" i="53"/>
  <c r="S15" i="53"/>
  <c r="Q4" i="53"/>
  <c r="H9" i="53"/>
  <c r="L9" i="53"/>
  <c r="P9" i="53"/>
  <c r="T9" i="53"/>
  <c r="D15" i="53"/>
  <c r="H15" i="53"/>
  <c r="L15" i="53"/>
  <c r="P15" i="53"/>
  <c r="T15" i="53"/>
  <c r="F12" i="53"/>
  <c r="J12" i="53"/>
  <c r="N12" i="53"/>
  <c r="R12" i="53"/>
  <c r="V12" i="53"/>
  <c r="C12" i="53"/>
  <c r="G12" i="53"/>
  <c r="K12" i="53"/>
  <c r="O12" i="53"/>
  <c r="S12" i="53"/>
  <c r="I4" i="53"/>
  <c r="I4" i="55" s="1"/>
  <c r="I5" i="55" s="1"/>
  <c r="D12" i="53"/>
  <c r="H12" i="53"/>
  <c r="L12" i="53"/>
  <c r="P12" i="53"/>
  <c r="T12" i="53"/>
  <c r="E4" i="53"/>
  <c r="E4" i="56" s="1"/>
  <c r="E5" i="56" s="1"/>
  <c r="E5" i="53"/>
  <c r="U4" i="53"/>
  <c r="U5" i="53" s="1"/>
  <c r="E12" i="53"/>
  <c r="I12" i="53"/>
  <c r="M12" i="53"/>
  <c r="Q12" i="53"/>
  <c r="U12" i="53"/>
  <c r="J9" i="53"/>
  <c r="R9" i="53"/>
  <c r="O9" i="53"/>
  <c r="D4" i="53"/>
  <c r="D5" i="53"/>
  <c r="H4" i="53"/>
  <c r="H4" i="54" s="1"/>
  <c r="H5" i="54" s="1"/>
  <c r="L4" i="53"/>
  <c r="L5" i="53"/>
  <c r="P4" i="53"/>
  <c r="T4" i="53"/>
  <c r="T5" i="53" s="1"/>
  <c r="O18" i="54"/>
  <c r="O8" i="54"/>
  <c r="O9" i="54" s="1"/>
  <c r="S8" i="54"/>
  <c r="N18" i="54"/>
  <c r="V18" i="54"/>
  <c r="G18" i="54"/>
  <c r="L18" i="54"/>
  <c r="I8" i="54"/>
  <c r="I9" i="54"/>
  <c r="C8" i="54"/>
  <c r="C9" i="54" s="1"/>
  <c r="T8" i="54"/>
  <c r="B9" i="54"/>
  <c r="D15" i="54"/>
  <c r="I15" i="54"/>
  <c r="L15" i="54"/>
  <c r="Q15" i="54"/>
  <c r="T15" i="54"/>
  <c r="G15" i="54"/>
  <c r="J15" i="54"/>
  <c r="O15" i="54"/>
  <c r="R15" i="54"/>
  <c r="D9" i="54"/>
  <c r="E15" i="54"/>
  <c r="H15" i="54"/>
  <c r="M15" i="54"/>
  <c r="P15" i="54"/>
  <c r="U15" i="54"/>
  <c r="C15" i="54"/>
  <c r="F15" i="54"/>
  <c r="K15" i="54"/>
  <c r="N15" i="54"/>
  <c r="S15" i="54"/>
  <c r="Q8" i="54"/>
  <c r="Q9" i="54" s="1"/>
  <c r="G8" i="54"/>
  <c r="L8" i="54"/>
  <c r="L9" i="54"/>
  <c r="N8" i="54"/>
  <c r="N9" i="54" s="1"/>
  <c r="K12" i="54"/>
  <c r="R12" i="54"/>
  <c r="U12" i="54"/>
  <c r="F12" i="54"/>
  <c r="O12" i="54"/>
  <c r="C12" i="54"/>
  <c r="J12" i="54"/>
  <c r="S12" i="54"/>
  <c r="H9" i="54"/>
  <c r="P9" i="54"/>
  <c r="U9" i="54"/>
  <c r="E12" i="54"/>
  <c r="H12" i="54"/>
  <c r="M12" i="54"/>
  <c r="P12" i="54"/>
  <c r="V12" i="54"/>
  <c r="J9" i="54"/>
  <c r="E9" i="54"/>
  <c r="V9" i="54"/>
  <c r="R9" i="54"/>
  <c r="S9" i="54"/>
  <c r="G9" i="54"/>
  <c r="F9" i="54"/>
  <c r="K9" i="54"/>
  <c r="M9" i="54"/>
  <c r="T9" i="54"/>
  <c r="D12" i="54"/>
  <c r="I12" i="54"/>
  <c r="Q12" i="54"/>
  <c r="T12" i="54"/>
  <c r="K4" i="54"/>
  <c r="K5" i="54"/>
  <c r="E4" i="54"/>
  <c r="E5" i="54" s="1"/>
  <c r="G9" i="55"/>
  <c r="O9" i="55"/>
  <c r="F9" i="55"/>
  <c r="J9" i="55"/>
  <c r="N9" i="55"/>
  <c r="R9" i="55"/>
  <c r="V9" i="55"/>
  <c r="I9" i="55"/>
  <c r="Q9" i="55"/>
  <c r="C9" i="55"/>
  <c r="K9" i="55"/>
  <c r="S9" i="55"/>
  <c r="D9" i="55"/>
  <c r="H9" i="55"/>
  <c r="L9" i="55"/>
  <c r="P9" i="55"/>
  <c r="T9" i="55"/>
  <c r="E9" i="55"/>
  <c r="M9" i="55"/>
  <c r="U9" i="55"/>
  <c r="F9" i="56"/>
  <c r="N9" i="56"/>
  <c r="R9" i="56"/>
  <c r="D9" i="56"/>
  <c r="L9" i="56"/>
  <c r="T9" i="56"/>
  <c r="J9" i="56"/>
  <c r="V9" i="56"/>
  <c r="H9" i="56"/>
  <c r="C9" i="56"/>
  <c r="G9" i="56"/>
  <c r="K9" i="56"/>
  <c r="O9" i="56"/>
  <c r="S9" i="56"/>
  <c r="P9" i="56"/>
  <c r="E9" i="56"/>
  <c r="I9" i="56"/>
  <c r="M9" i="56"/>
  <c r="Q9" i="56"/>
  <c r="U9" i="56"/>
  <c r="C4" i="57"/>
  <c r="C5" i="57"/>
  <c r="O8" i="57"/>
  <c r="G4" i="57"/>
  <c r="G5" i="57" s="1"/>
  <c r="I4" i="57"/>
  <c r="I5" i="57"/>
  <c r="Q4" i="57"/>
  <c r="Q5" i="57" s="1"/>
  <c r="U4" i="57"/>
  <c r="U5" i="57"/>
  <c r="D4" i="57"/>
  <c r="D5" i="57" s="1"/>
  <c r="T4" i="57"/>
  <c r="T5" i="57"/>
  <c r="H4" i="55"/>
  <c r="H5" i="55" s="1"/>
  <c r="H4" i="56"/>
  <c r="H5" i="56" s="1"/>
  <c r="E9" i="36"/>
  <c r="R5" i="38"/>
  <c r="R4" i="39"/>
  <c r="R5" i="39" s="1"/>
  <c r="N4" i="39"/>
  <c r="N5" i="39" s="1"/>
  <c r="I4" i="56"/>
  <c r="I5" i="56" s="1"/>
  <c r="I5" i="53"/>
  <c r="E5" i="38"/>
  <c r="I9" i="34"/>
  <c r="I9" i="36"/>
  <c r="T5" i="20"/>
  <c r="T4" i="21"/>
  <c r="S12" i="8"/>
  <c r="K12" i="8"/>
  <c r="C12" i="8"/>
  <c r="P9" i="8"/>
  <c r="L9" i="8"/>
  <c r="H9" i="8"/>
  <c r="D9" i="8"/>
  <c r="U8" i="30"/>
  <c r="U4" i="30"/>
  <c r="U5" i="30"/>
  <c r="C12" i="34"/>
  <c r="U12" i="34"/>
  <c r="R12" i="34"/>
  <c r="K12" i="34"/>
  <c r="H12" i="34"/>
  <c r="M12" i="34"/>
  <c r="J12" i="34"/>
  <c r="B12" i="34"/>
  <c r="O12" i="34"/>
  <c r="L12" i="34"/>
  <c r="Q12" i="34"/>
  <c r="N12" i="34"/>
  <c r="P12" i="34"/>
  <c r="G12" i="34"/>
  <c r="T12" i="34"/>
  <c r="E12" i="34"/>
  <c r="M15" i="35"/>
  <c r="P15" i="35"/>
  <c r="S15" i="35"/>
  <c r="C15" i="35"/>
  <c r="J15" i="35"/>
  <c r="I15" i="35"/>
  <c r="L15" i="35"/>
  <c r="O15" i="35"/>
  <c r="V15" i="35"/>
  <c r="F15" i="35"/>
  <c r="Q15" i="35"/>
  <c r="D15" i="35"/>
  <c r="N15" i="35"/>
  <c r="E15" i="35"/>
  <c r="K15" i="35"/>
  <c r="B15" i="35"/>
  <c r="F8" i="36"/>
  <c r="F4" i="36"/>
  <c r="B7" i="36"/>
  <c r="B8" i="36" s="1"/>
  <c r="C4" i="51"/>
  <c r="E4" i="55"/>
  <c r="E5" i="55" s="1"/>
  <c r="Q4" i="56"/>
  <c r="Q5" i="56" s="1"/>
  <c r="Q4" i="54"/>
  <c r="Q5" i="54" s="1"/>
  <c r="K5" i="37"/>
  <c r="D9" i="31"/>
  <c r="M9" i="31"/>
  <c r="Q4" i="42"/>
  <c r="I4" i="42"/>
  <c r="I5" i="42" s="1"/>
  <c r="H4" i="26"/>
  <c r="T12" i="12"/>
  <c r="T15" i="8"/>
  <c r="D12" i="12"/>
  <c r="M9" i="25"/>
  <c r="D4" i="45"/>
  <c r="D5" i="45" s="1"/>
  <c r="I15" i="8"/>
  <c r="P12" i="8"/>
  <c r="E4" i="42"/>
  <c r="E5" i="41"/>
  <c r="J9" i="25"/>
  <c r="V5" i="38"/>
  <c r="V4" i="39"/>
  <c r="V5" i="39" s="1"/>
  <c r="L5" i="41"/>
  <c r="L4" i="42"/>
  <c r="R5" i="42"/>
  <c r="R4" i="43"/>
  <c r="R5" i="43"/>
  <c r="E5" i="21"/>
  <c r="E4" i="22"/>
  <c r="E5" i="22" s="1"/>
  <c r="G4" i="38"/>
  <c r="G5" i="37"/>
  <c r="H15" i="35"/>
  <c r="S12" i="34"/>
  <c r="K18" i="30"/>
  <c r="R5" i="21"/>
  <c r="R4" i="22"/>
  <c r="R5" i="22"/>
  <c r="R9" i="25"/>
  <c r="T4" i="26"/>
  <c r="T5" i="25"/>
  <c r="U12" i="12"/>
  <c r="F9" i="7"/>
  <c r="I9" i="7"/>
  <c r="F15" i="7"/>
  <c r="Q9" i="7"/>
  <c r="J15" i="7"/>
  <c r="G15" i="7"/>
  <c r="P9" i="7"/>
  <c r="U12" i="7"/>
  <c r="H12" i="7"/>
  <c r="R15" i="7"/>
  <c r="D12" i="7"/>
  <c r="O12" i="7"/>
  <c r="M12" i="7"/>
  <c r="K15" i="7"/>
  <c r="Q12" i="7"/>
  <c r="O9" i="7"/>
  <c r="S12" i="7"/>
  <c r="L12" i="7"/>
  <c r="N15" i="7"/>
  <c r="B15" i="7"/>
  <c r="C15" i="7"/>
  <c r="E12" i="7"/>
  <c r="C9" i="7"/>
  <c r="O15" i="7"/>
  <c r="G9" i="7"/>
  <c r="P12" i="7"/>
  <c r="C12" i="7"/>
  <c r="K12" i="7"/>
  <c r="K9" i="7"/>
  <c r="H9" i="7"/>
  <c r="R9" i="7"/>
  <c r="I12" i="7"/>
  <c r="U9" i="7"/>
  <c r="R12" i="7"/>
  <c r="N12" i="7"/>
  <c r="J12" i="7"/>
  <c r="F12" i="7"/>
  <c r="B9" i="29"/>
  <c r="L9" i="29"/>
  <c r="P9" i="29"/>
  <c r="M9" i="29"/>
  <c r="T9" i="29"/>
  <c r="J9" i="29"/>
  <c r="E9" i="29"/>
  <c r="G9" i="29"/>
  <c r="K9" i="29"/>
  <c r="N9" i="29"/>
  <c r="Q9" i="29"/>
  <c r="J8" i="33"/>
  <c r="J4" i="34"/>
  <c r="J5" i="34"/>
  <c r="B7" i="33"/>
  <c r="U8" i="33"/>
  <c r="U4" i="35"/>
  <c r="U5" i="35"/>
  <c r="D8" i="34"/>
  <c r="D9" i="34" s="1"/>
  <c r="B7" i="34"/>
  <c r="B8" i="34"/>
  <c r="G9" i="34" s="1"/>
  <c r="D4" i="34"/>
  <c r="D5" i="34" s="1"/>
  <c r="L9" i="34"/>
  <c r="R8" i="34"/>
  <c r="R9" i="34" s="1"/>
  <c r="R4" i="34"/>
  <c r="R5" i="34"/>
  <c r="C15" i="34"/>
  <c r="O15" i="34"/>
  <c r="E15" i="34"/>
  <c r="M15" i="34"/>
  <c r="N15" i="34"/>
  <c r="P15" i="34"/>
  <c r="D15" i="34"/>
  <c r="Q15" i="34"/>
  <c r="V15" i="34"/>
  <c r="R15" i="34"/>
  <c r="I15" i="34"/>
  <c r="F15" i="34"/>
  <c r="B15" i="34"/>
  <c r="U4" i="54"/>
  <c r="U5" i="54" s="1"/>
  <c r="T4" i="54"/>
  <c r="T5" i="54" s="1"/>
  <c r="T4" i="55"/>
  <c r="T5" i="55"/>
  <c r="L4" i="55"/>
  <c r="L5" i="55" s="1"/>
  <c r="L4" i="56"/>
  <c r="L5" i="56"/>
  <c r="L4" i="54"/>
  <c r="L5" i="54" s="1"/>
  <c r="D4" i="55"/>
  <c r="D5" i="55"/>
  <c r="D4" i="56"/>
  <c r="D5" i="56" s="1"/>
  <c r="D4" i="54"/>
  <c r="D5" i="54"/>
  <c r="O4" i="56"/>
  <c r="O5" i="56" s="1"/>
  <c r="O4" i="55"/>
  <c r="O5" i="55"/>
  <c r="O4" i="54"/>
  <c r="O5" i="54" s="1"/>
  <c r="D4" i="38"/>
  <c r="D4" i="39" s="1"/>
  <c r="U4" i="43"/>
  <c r="U5" i="43" s="1"/>
  <c r="L4" i="38"/>
  <c r="L4" i="22"/>
  <c r="L5" i="22" s="1"/>
  <c r="O9" i="31"/>
  <c r="N5" i="36"/>
  <c r="V4" i="41"/>
  <c r="M4" i="42"/>
  <c r="U5" i="37"/>
  <c r="D15" i="8"/>
  <c r="H12" i="8"/>
  <c r="N5" i="20"/>
  <c r="N4" i="21"/>
  <c r="L9" i="25"/>
  <c r="K15" i="34"/>
  <c r="I15" i="7"/>
  <c r="R4" i="26"/>
  <c r="R5" i="25"/>
  <c r="E9" i="7"/>
  <c r="F9" i="25"/>
  <c r="L9" i="7"/>
  <c r="B15" i="8"/>
  <c r="M9" i="8"/>
  <c r="J4" i="50"/>
  <c r="J5" i="50"/>
  <c r="J5" i="49"/>
  <c r="K5" i="49"/>
  <c r="F9" i="29"/>
  <c r="B6" i="18"/>
  <c r="C6" i="18"/>
  <c r="F6" i="18"/>
  <c r="N6" i="18"/>
  <c r="I6" i="18"/>
  <c r="R6" i="18"/>
  <c r="T15" i="35"/>
  <c r="S15" i="34"/>
  <c r="F12" i="34"/>
  <c r="J5" i="25"/>
  <c r="J4" i="26"/>
  <c r="Q4" i="21"/>
  <c r="F12" i="22"/>
  <c r="R12" i="22"/>
  <c r="G12" i="22"/>
  <c r="N12" i="22"/>
  <c r="J12" i="22"/>
  <c r="P12" i="22"/>
  <c r="T12" i="22"/>
  <c r="B12" i="22"/>
  <c r="H12" i="22"/>
  <c r="S12" i="22"/>
  <c r="E5" i="13"/>
  <c r="E6" i="13" s="1"/>
  <c r="B4" i="13"/>
  <c r="B5" i="13" s="1"/>
  <c r="M15" i="7"/>
  <c r="E15" i="7"/>
  <c r="G6" i="18"/>
  <c r="D6" i="18"/>
  <c r="I4" i="20"/>
  <c r="I5" i="19"/>
  <c r="I6" i="19" s="1"/>
  <c r="F4" i="20"/>
  <c r="F5" i="19"/>
  <c r="B4" i="19"/>
  <c r="K5" i="20"/>
  <c r="K4" i="21"/>
  <c r="C5" i="25"/>
  <c r="C4" i="26"/>
  <c r="I8" i="26"/>
  <c r="I9" i="26" s="1"/>
  <c r="S8" i="26"/>
  <c r="S9" i="26"/>
  <c r="S4" i="26"/>
  <c r="L12" i="26"/>
  <c r="D12" i="26"/>
  <c r="T12" i="26"/>
  <c r="B12" i="26"/>
  <c r="M12" i="26"/>
  <c r="J12" i="26"/>
  <c r="K12" i="26"/>
  <c r="C12" i="26"/>
  <c r="S12" i="26"/>
  <c r="F12" i="26"/>
  <c r="H12" i="26"/>
  <c r="B9" i="28"/>
  <c r="U9" i="28"/>
  <c r="P9" i="28"/>
  <c r="G9" i="28"/>
  <c r="I9" i="28"/>
  <c r="N9" i="28"/>
  <c r="O9" i="28"/>
  <c r="M9" i="28"/>
  <c r="R9" i="28"/>
  <c r="D9" i="29"/>
  <c r="H9" i="29"/>
  <c r="O9" i="29"/>
  <c r="R9" i="29"/>
  <c r="B12" i="29"/>
  <c r="N12" i="29"/>
  <c r="P12" i="29"/>
  <c r="R12" i="29"/>
  <c r="L12" i="29"/>
  <c r="S12" i="29"/>
  <c r="K12" i="29"/>
  <c r="T12" i="29"/>
  <c r="C12" i="29"/>
  <c r="F12" i="29"/>
  <c r="H12" i="29"/>
  <c r="L9" i="46"/>
  <c r="N9" i="46"/>
  <c r="G9" i="46"/>
  <c r="B9" i="46"/>
  <c r="T9" i="46"/>
  <c r="Q9" i="46"/>
  <c r="K9" i="46"/>
  <c r="C9" i="46"/>
  <c r="E9" i="46"/>
  <c r="H4" i="52"/>
  <c r="H5" i="52"/>
  <c r="H4" i="51"/>
  <c r="H5" i="51" s="1"/>
  <c r="H8" i="49"/>
  <c r="H9" i="49"/>
  <c r="H4" i="49"/>
  <c r="H4" i="50" s="1"/>
  <c r="K9" i="31"/>
  <c r="L9" i="31"/>
  <c r="Q9" i="31"/>
  <c r="N9" i="31"/>
  <c r="R9" i="31"/>
  <c r="B9" i="31"/>
  <c r="F9" i="31"/>
  <c r="P9" i="31"/>
  <c r="E5" i="44"/>
  <c r="E4" i="45"/>
  <c r="E5" i="45"/>
  <c r="G4" i="45"/>
  <c r="G5" i="45" s="1"/>
  <c r="G5" i="44"/>
  <c r="B9" i="25"/>
  <c r="D9" i="25"/>
  <c r="E9" i="25"/>
  <c r="N9" i="25"/>
  <c r="I9" i="25"/>
  <c r="P9" i="25"/>
  <c r="G9" i="25"/>
  <c r="S9" i="25"/>
  <c r="K9" i="25"/>
  <c r="C9" i="25"/>
  <c r="Q9" i="25"/>
  <c r="H9" i="25"/>
  <c r="O9" i="25"/>
  <c r="B15" i="12"/>
  <c r="C15" i="12"/>
  <c r="F15" i="12"/>
  <c r="U15" i="12"/>
  <c r="I15" i="12"/>
  <c r="Q15" i="12"/>
  <c r="M15" i="12"/>
  <c r="R15" i="12"/>
  <c r="E15" i="12"/>
  <c r="J15" i="12"/>
  <c r="S15" i="12"/>
  <c r="D15" i="12"/>
  <c r="C12" i="12"/>
  <c r="F12" i="12"/>
  <c r="I12" i="12"/>
  <c r="L12" i="12"/>
  <c r="O12" i="12"/>
  <c r="R12" i="12"/>
  <c r="H12" i="12"/>
  <c r="Q12" i="12"/>
  <c r="M12" i="12"/>
  <c r="B12" i="12"/>
  <c r="E12" i="12"/>
  <c r="P12" i="12"/>
  <c r="D12" i="8"/>
  <c r="S9" i="8"/>
  <c r="I12" i="8"/>
  <c r="R9" i="8"/>
  <c r="T12" i="8"/>
  <c r="E9" i="8"/>
  <c r="F15" i="8"/>
  <c r="E12" i="8"/>
  <c r="N15" i="8"/>
  <c r="K9" i="8"/>
  <c r="Q9" i="8"/>
  <c r="L15" i="8"/>
  <c r="M12" i="8"/>
  <c r="J9" i="8"/>
  <c r="G15" i="8"/>
  <c r="O9" i="8"/>
  <c r="Q12" i="8"/>
  <c r="O15" i="8"/>
  <c r="U9" i="8"/>
  <c r="L12" i="8"/>
  <c r="U12" i="8"/>
  <c r="I9" i="8"/>
  <c r="C9" i="8"/>
  <c r="J15" i="8"/>
  <c r="Q15" i="8"/>
  <c r="N9" i="8"/>
  <c r="K15" i="8"/>
  <c r="N12" i="8"/>
  <c r="O12" i="8"/>
  <c r="T9" i="8"/>
  <c r="N8" i="30"/>
  <c r="N9" i="30" s="1"/>
  <c r="B7" i="30"/>
  <c r="B8" i="30"/>
  <c r="J9" i="30" s="1"/>
  <c r="O9" i="30"/>
  <c r="B18" i="30"/>
  <c r="O18" i="30"/>
  <c r="P18" i="30"/>
  <c r="E18" i="30"/>
  <c r="U18" i="30"/>
  <c r="F18" i="30"/>
  <c r="C18" i="30"/>
  <c r="S18" i="30"/>
  <c r="D18" i="30"/>
  <c r="T18" i="30"/>
  <c r="I18" i="30"/>
  <c r="R18" i="30"/>
  <c r="N18" i="30"/>
  <c r="G18" i="30"/>
  <c r="H18" i="30"/>
  <c r="M18" i="30"/>
  <c r="U4" i="55"/>
  <c r="U5" i="55" s="1"/>
  <c r="U4" i="56"/>
  <c r="U5" i="56"/>
  <c r="S9" i="31"/>
  <c r="L5" i="36"/>
  <c r="H4" i="43"/>
  <c r="H5" i="43" s="1"/>
  <c r="Q4" i="45"/>
  <c r="Q5" i="45" s="1"/>
  <c r="U4" i="34"/>
  <c r="U5" i="34"/>
  <c r="J4" i="35"/>
  <c r="J5" i="35" s="1"/>
  <c r="J4" i="38"/>
  <c r="F4" i="30"/>
  <c r="F5" i="30" s="1"/>
  <c r="N9" i="7"/>
  <c r="S15" i="8"/>
  <c r="L15" i="34"/>
  <c r="U15" i="7"/>
  <c r="T9" i="31"/>
  <c r="G9" i="31"/>
  <c r="Q15" i="7"/>
  <c r="P15" i="12"/>
  <c r="G9" i="8"/>
  <c r="P15" i="7"/>
  <c r="U15" i="8"/>
  <c r="G15" i="12"/>
  <c r="T9" i="7"/>
  <c r="S5" i="44"/>
  <c r="S4" i="45"/>
  <c r="S5" i="45"/>
  <c r="K15" i="12"/>
  <c r="R15" i="35"/>
  <c r="U15" i="35"/>
  <c r="J15" i="34"/>
  <c r="V12" i="34"/>
  <c r="P8" i="32"/>
  <c r="B7" i="32"/>
  <c r="B8" i="32"/>
  <c r="L18" i="30"/>
  <c r="F18" i="20"/>
  <c r="U18" i="20"/>
  <c r="J18" i="20"/>
  <c r="H18" i="20"/>
  <c r="M18" i="20"/>
  <c r="K18" i="20"/>
  <c r="N18" i="20"/>
  <c r="T18" i="20"/>
  <c r="R18" i="20"/>
  <c r="O18" i="20"/>
  <c r="D18" i="20"/>
  <c r="P18" i="20"/>
  <c r="I18" i="20"/>
  <c r="H18" i="21"/>
  <c r="D18" i="21"/>
  <c r="O18" i="21"/>
  <c r="L18" i="21"/>
  <c r="R18" i="21"/>
  <c r="B18" i="21"/>
  <c r="P18" i="21"/>
  <c r="K18" i="21"/>
  <c r="M18" i="21"/>
  <c r="U18" i="21"/>
  <c r="J18" i="21"/>
  <c r="Q18" i="21"/>
  <c r="G18" i="21"/>
  <c r="E18" i="21"/>
  <c r="C18" i="21"/>
  <c r="K8" i="17"/>
  <c r="H5" i="17"/>
  <c r="B4" i="17"/>
  <c r="B5" i="17" s="1"/>
  <c r="B4" i="12"/>
  <c r="B5" i="12" s="1"/>
  <c r="E5" i="12"/>
  <c r="N6" i="13"/>
  <c r="Q5" i="7"/>
  <c r="B4" i="7"/>
  <c r="B5" i="7"/>
  <c r="H6" i="7" s="1"/>
  <c r="G6" i="7"/>
  <c r="U5" i="8"/>
  <c r="M6" i="18"/>
  <c r="G8" i="37"/>
  <c r="B7" i="37"/>
  <c r="B8" i="37"/>
  <c r="D15" i="22"/>
  <c r="L15" i="22"/>
  <c r="J15" i="22"/>
  <c r="E15" i="22"/>
  <c r="S15" i="22"/>
  <c r="H15" i="22"/>
  <c r="G15" i="22"/>
  <c r="B15" i="22"/>
  <c r="B15" i="11"/>
  <c r="O15" i="11"/>
  <c r="R15" i="11"/>
  <c r="I15" i="11"/>
  <c r="K15" i="11"/>
  <c r="M15" i="11"/>
  <c r="T15" i="12"/>
  <c r="L15" i="12"/>
  <c r="H15" i="12"/>
  <c r="S6" i="13"/>
  <c r="T15" i="7"/>
  <c r="D15" i="7"/>
  <c r="M9" i="7"/>
  <c r="M15" i="8"/>
  <c r="R12" i="8"/>
  <c r="J12" i="8"/>
  <c r="F12" i="8"/>
  <c r="C5" i="9"/>
  <c r="B4" i="9"/>
  <c r="B5" i="9" s="1"/>
  <c r="O6" i="18"/>
  <c r="S4" i="20"/>
  <c r="S5" i="19"/>
  <c r="Q18" i="20"/>
  <c r="J15" i="23"/>
  <c r="I9" i="23"/>
  <c r="P15" i="23"/>
  <c r="O9" i="23"/>
  <c r="U9" i="23"/>
  <c r="L12" i="23"/>
  <c r="G9" i="23"/>
  <c r="S9" i="23"/>
  <c r="N15" i="23"/>
  <c r="O15" i="23"/>
  <c r="J9" i="23"/>
  <c r="C9" i="23"/>
  <c r="R9" i="23"/>
  <c r="Q9" i="23"/>
  <c r="F12" i="23"/>
  <c r="T9" i="23"/>
  <c r="L9" i="23"/>
  <c r="D9" i="23"/>
  <c r="J5" i="23"/>
  <c r="B4" i="23"/>
  <c r="K5" i="32"/>
  <c r="K6" i="32"/>
  <c r="K4" i="33"/>
  <c r="K5" i="33" s="1"/>
  <c r="Q5" i="32"/>
  <c r="Q4" i="34"/>
  <c r="Q5" i="34" s="1"/>
  <c r="Q4" i="33"/>
  <c r="Q5" i="33"/>
  <c r="L18" i="32"/>
  <c r="K18" i="32"/>
  <c r="O18" i="32"/>
  <c r="G18" i="32"/>
  <c r="D8" i="40"/>
  <c r="D9" i="40" s="1"/>
  <c r="D4" i="40"/>
  <c r="N9" i="40"/>
  <c r="J9" i="40"/>
  <c r="E9" i="40"/>
  <c r="H9" i="40"/>
  <c r="R12" i="26"/>
  <c r="N4" i="41"/>
  <c r="N4" i="42" s="1"/>
  <c r="N5" i="40"/>
  <c r="N15" i="11"/>
  <c r="J15" i="11"/>
  <c r="G15" i="11"/>
  <c r="D15" i="11"/>
  <c r="J12" i="11"/>
  <c r="M12" i="11"/>
  <c r="L12" i="11"/>
  <c r="N12" i="11"/>
  <c r="E12" i="11"/>
  <c r="D12" i="11"/>
  <c r="H12" i="11"/>
  <c r="P12" i="11"/>
  <c r="K12" i="12"/>
  <c r="S6" i="12"/>
  <c r="P15" i="13"/>
  <c r="R15" i="13"/>
  <c r="U15" i="13"/>
  <c r="B15" i="9"/>
  <c r="F9" i="9"/>
  <c r="O9" i="9"/>
  <c r="T9" i="9"/>
  <c r="E15" i="9"/>
  <c r="H15" i="9"/>
  <c r="K15" i="9"/>
  <c r="N15" i="9"/>
  <c r="Q15" i="9"/>
  <c r="J9" i="9"/>
  <c r="T15" i="9"/>
  <c r="R9" i="9"/>
  <c r="P9" i="9"/>
  <c r="E9" i="9"/>
  <c r="N12" i="9"/>
  <c r="H12" i="9"/>
  <c r="O15" i="9"/>
  <c r="F12" i="9"/>
  <c r="Q6" i="18"/>
  <c r="K6" i="18"/>
  <c r="T15" i="19"/>
  <c r="C12" i="19"/>
  <c r="L9" i="19"/>
  <c r="C15" i="19"/>
  <c r="K9" i="19"/>
  <c r="U12" i="19"/>
  <c r="R12" i="19"/>
  <c r="N15" i="19"/>
  <c r="U9" i="19"/>
  <c r="E9" i="19"/>
  <c r="Q12" i="19"/>
  <c r="N9" i="19"/>
  <c r="P15" i="19"/>
  <c r="Q9" i="19"/>
  <c r="R9" i="19"/>
  <c r="R15" i="19"/>
  <c r="D9" i="19"/>
  <c r="O15" i="19"/>
  <c r="J9" i="19"/>
  <c r="S12" i="19"/>
  <c r="P9" i="19"/>
  <c r="U5" i="19"/>
  <c r="U4" i="20"/>
  <c r="C14" i="20"/>
  <c r="B13" i="20"/>
  <c r="C7" i="20"/>
  <c r="N15" i="30"/>
  <c r="K15" i="30"/>
  <c r="P15" i="30"/>
  <c r="S9" i="32"/>
  <c r="E8" i="39"/>
  <c r="B7" i="39"/>
  <c r="B8" i="39" s="1"/>
  <c r="I9" i="40"/>
  <c r="F4" i="40"/>
  <c r="F8" i="40"/>
  <c r="F9" i="40"/>
  <c r="L9" i="40"/>
  <c r="S4" i="41"/>
  <c r="S5" i="41" s="1"/>
  <c r="B9" i="43"/>
  <c r="L9" i="43"/>
  <c r="R9" i="43"/>
  <c r="P9" i="43"/>
  <c r="V9" i="43"/>
  <c r="U9" i="43"/>
  <c r="B9" i="44"/>
  <c r="H9" i="44"/>
  <c r="K9" i="44"/>
  <c r="M9" i="44"/>
  <c r="O9" i="44"/>
  <c r="Q9" i="44"/>
  <c r="J9" i="44"/>
  <c r="P9" i="44"/>
  <c r="F9" i="44"/>
  <c r="V9" i="44"/>
  <c r="J4" i="52"/>
  <c r="J5" i="52"/>
  <c r="J4" i="51"/>
  <c r="J5" i="51"/>
  <c r="J8" i="49"/>
  <c r="J9" i="49"/>
  <c r="Q5" i="49"/>
  <c r="I5" i="49"/>
  <c r="R5" i="49"/>
  <c r="S5" i="49"/>
  <c r="O5" i="49"/>
  <c r="G5" i="49"/>
  <c r="B8" i="11"/>
  <c r="B9" i="11"/>
  <c r="P9" i="11"/>
  <c r="L9" i="11"/>
  <c r="M9" i="11"/>
  <c r="J15" i="13"/>
  <c r="P15" i="9"/>
  <c r="U9" i="18"/>
  <c r="T9" i="19"/>
  <c r="D5" i="19"/>
  <c r="M15" i="22"/>
  <c r="I15" i="22"/>
  <c r="F9" i="28"/>
  <c r="K9" i="28"/>
  <c r="J5" i="29"/>
  <c r="J4" i="30"/>
  <c r="J5" i="30"/>
  <c r="Q5" i="29"/>
  <c r="Q4" i="30"/>
  <c r="Q5" i="30"/>
  <c r="N4" i="35"/>
  <c r="N5" i="35"/>
  <c r="I12" i="26"/>
  <c r="F4" i="51"/>
  <c r="F5" i="51"/>
  <c r="F4" i="49"/>
  <c r="F4" i="50" s="1"/>
  <c r="F5" i="50" s="1"/>
  <c r="N4" i="50"/>
  <c r="N5" i="50"/>
  <c r="N5" i="49"/>
  <c r="S4" i="52"/>
  <c r="S5" i="52" s="1"/>
  <c r="S4" i="51"/>
  <c r="S5" i="51"/>
  <c r="S8" i="49"/>
  <c r="S9" i="49" s="1"/>
  <c r="G9" i="11"/>
  <c r="D9" i="11"/>
  <c r="J9" i="11"/>
  <c r="T9" i="11"/>
  <c r="F9" i="11"/>
  <c r="I15" i="13"/>
  <c r="B8" i="13"/>
  <c r="B9" i="13" s="1"/>
  <c r="H9" i="13"/>
  <c r="R9" i="13"/>
  <c r="D12" i="9"/>
  <c r="M9" i="18"/>
  <c r="O15" i="18"/>
  <c r="E15" i="18"/>
  <c r="U6" i="18"/>
  <c r="G15" i="19"/>
  <c r="P4" i="20"/>
  <c r="P5" i="19"/>
  <c r="R15" i="23"/>
  <c r="G15" i="23"/>
  <c r="L9" i="28"/>
  <c r="T9" i="28"/>
  <c r="C9" i="29"/>
  <c r="U18" i="27"/>
  <c r="Q18" i="27"/>
  <c r="K15" i="31"/>
  <c r="S15" i="31"/>
  <c r="S4" i="40"/>
  <c r="S5" i="40"/>
  <c r="S8" i="40"/>
  <c r="S9" i="40" s="1"/>
  <c r="C9" i="40"/>
  <c r="P8" i="45"/>
  <c r="P9" i="45"/>
  <c r="P4" i="45"/>
  <c r="P5" i="45" s="1"/>
  <c r="L4" i="50"/>
  <c r="L5" i="50" s="1"/>
  <c r="L5" i="49"/>
  <c r="N12" i="50"/>
  <c r="M12" i="50"/>
  <c r="F4" i="52"/>
  <c r="B4" i="52" s="1"/>
  <c r="B13" i="21"/>
  <c r="B14" i="21"/>
  <c r="E15" i="21" s="1"/>
  <c r="C14" i="21"/>
  <c r="E4" i="25"/>
  <c r="S9" i="29"/>
  <c r="T15" i="27"/>
  <c r="O18" i="27"/>
  <c r="N15" i="33"/>
  <c r="F15" i="33"/>
  <c r="C4" i="41"/>
  <c r="C8" i="41"/>
  <c r="C9" i="41" s="1"/>
  <c r="N8" i="45"/>
  <c r="N9" i="45"/>
  <c r="N4" i="45"/>
  <c r="N5" i="45"/>
  <c r="U4" i="52"/>
  <c r="U5" i="52"/>
  <c r="U8" i="49"/>
  <c r="U9" i="49"/>
  <c r="U4" i="51"/>
  <c r="U5" i="51"/>
  <c r="N4" i="51"/>
  <c r="N5" i="51"/>
  <c r="N4" i="52"/>
  <c r="N5" i="52"/>
  <c r="N8" i="51"/>
  <c r="N9" i="51"/>
  <c r="U15" i="22"/>
  <c r="F18" i="26"/>
  <c r="D9" i="28"/>
  <c r="U18" i="28"/>
  <c r="C4" i="52"/>
  <c r="C5" i="52" s="1"/>
  <c r="V5" i="49"/>
  <c r="V4" i="50"/>
  <c r="V5" i="50"/>
  <c r="E12" i="50"/>
  <c r="Q18" i="45"/>
  <c r="D4" i="51"/>
  <c r="D5" i="51"/>
  <c r="D4" i="49"/>
  <c r="D18" i="49"/>
  <c r="T18" i="49"/>
  <c r="I8" i="50"/>
  <c r="I9" i="50"/>
  <c r="I4" i="52"/>
  <c r="I5" i="52" s="1"/>
  <c r="Q4" i="52"/>
  <c r="Q5" i="52" s="1"/>
  <c r="K18" i="53"/>
  <c r="H18" i="53"/>
  <c r="P18" i="54"/>
  <c r="M18" i="54"/>
  <c r="I18" i="54"/>
  <c r="E4" i="51"/>
  <c r="E5" i="51" s="1"/>
  <c r="M4" i="51"/>
  <c r="M5" i="51" s="1"/>
  <c r="O4" i="52"/>
  <c r="O5" i="52"/>
  <c r="O8" i="49"/>
  <c r="O9" i="49" s="1"/>
  <c r="J12" i="50"/>
  <c r="I4" i="51"/>
  <c r="I5" i="51"/>
  <c r="U12" i="52"/>
  <c r="F4" i="53"/>
  <c r="F8" i="53"/>
  <c r="F9" i="53"/>
  <c r="C6" i="48"/>
  <c r="P6" i="48"/>
  <c r="C8" i="49"/>
  <c r="C9" i="49"/>
  <c r="E8" i="49"/>
  <c r="E9" i="49"/>
  <c r="P4" i="51"/>
  <c r="P5" i="51"/>
  <c r="T4" i="51"/>
  <c r="T5" i="51"/>
  <c r="T4" i="49"/>
  <c r="V4" i="52"/>
  <c r="V5" i="52" s="1"/>
  <c r="V4" i="51"/>
  <c r="V5" i="51"/>
  <c r="S12" i="49"/>
  <c r="R12" i="50"/>
  <c r="V18" i="50"/>
  <c r="F18" i="50"/>
  <c r="R8" i="51"/>
  <c r="R9" i="51" s="1"/>
  <c r="L4" i="52"/>
  <c r="L5" i="52"/>
  <c r="G9" i="53"/>
  <c r="D18" i="53"/>
  <c r="C18" i="54"/>
  <c r="F18" i="54"/>
  <c r="S18" i="54"/>
  <c r="M6" i="48"/>
  <c r="E6" i="48"/>
  <c r="E4" i="52"/>
  <c r="E5" i="52" s="1"/>
  <c r="M4" i="52"/>
  <c r="M5" i="52"/>
  <c r="M8" i="49"/>
  <c r="M9" i="49" s="1"/>
  <c r="K12" i="49"/>
  <c r="P4" i="52"/>
  <c r="P5" i="52" s="1"/>
  <c r="Q18" i="50"/>
  <c r="E12" i="52"/>
  <c r="T4" i="52"/>
  <c r="T5" i="52" s="1"/>
  <c r="J4" i="56"/>
  <c r="J5" i="56"/>
  <c r="J5" i="53"/>
  <c r="J4" i="55"/>
  <c r="J5" i="55" s="1"/>
  <c r="M4" i="53"/>
  <c r="M8" i="53"/>
  <c r="M9" i="53"/>
  <c r="T18" i="54"/>
  <c r="G4" i="52"/>
  <c r="G5" i="52" s="1"/>
  <c r="K4" i="52"/>
  <c r="K5" i="52"/>
  <c r="I15" i="51"/>
  <c r="C4" i="53"/>
  <c r="C4" i="56" s="1"/>
  <c r="I15" i="53"/>
  <c r="K18" i="54"/>
  <c r="Q18" i="54"/>
  <c r="N8" i="53"/>
  <c r="N9" i="53"/>
  <c r="N4" i="53"/>
  <c r="N4" i="55" s="1"/>
  <c r="V8" i="53"/>
  <c r="V9" i="53" s="1"/>
  <c r="V4" i="53"/>
  <c r="V4" i="55" s="1"/>
  <c r="P18" i="53"/>
  <c r="D18" i="54"/>
  <c r="U18" i="54"/>
  <c r="C4" i="54"/>
  <c r="C4" i="55"/>
  <c r="C5" i="53"/>
  <c r="C8" i="20"/>
  <c r="C4" i="20"/>
  <c r="N5" i="41"/>
  <c r="B9" i="32"/>
  <c r="D9" i="32"/>
  <c r="N9" i="32"/>
  <c r="J9" i="32"/>
  <c r="I9" i="32"/>
  <c r="H9" i="32"/>
  <c r="R9" i="32"/>
  <c r="Q9" i="32"/>
  <c r="O9" i="32"/>
  <c r="M9" i="32"/>
  <c r="G9" i="32"/>
  <c r="U9" i="32"/>
  <c r="S4" i="28"/>
  <c r="S5" i="28"/>
  <c r="S5" i="26"/>
  <c r="M5" i="42"/>
  <c r="M4" i="43"/>
  <c r="M5" i="43"/>
  <c r="D5" i="38"/>
  <c r="H15" i="21"/>
  <c r="S4" i="42"/>
  <c r="S4" i="43" s="1"/>
  <c r="B14" i="20"/>
  <c r="B7" i="20"/>
  <c r="B8" i="20" s="1"/>
  <c r="E9" i="20" s="1"/>
  <c r="V9" i="32"/>
  <c r="S5" i="20"/>
  <c r="S4" i="21"/>
  <c r="C6" i="7"/>
  <c r="L6" i="7"/>
  <c r="N6" i="7"/>
  <c r="P6" i="7"/>
  <c r="M6" i="7"/>
  <c r="B6" i="7"/>
  <c r="J6" i="7"/>
  <c r="F6" i="7"/>
  <c r="I6" i="7"/>
  <c r="O6" i="7"/>
  <c r="D6" i="7"/>
  <c r="E6" i="7"/>
  <c r="K6" i="7"/>
  <c r="N6" i="12"/>
  <c r="B6" i="12"/>
  <c r="P6" i="12"/>
  <c r="C6" i="12"/>
  <c r="T6" i="12"/>
  <c r="I6" i="12"/>
  <c r="R6" i="12"/>
  <c r="P9" i="32"/>
  <c r="J4" i="39"/>
  <c r="J5" i="39"/>
  <c r="J5" i="38"/>
  <c r="B5" i="19"/>
  <c r="I4" i="21"/>
  <c r="I5" i="20"/>
  <c r="V4" i="42"/>
  <c r="V5" i="41"/>
  <c r="L5" i="38"/>
  <c r="L4" i="39"/>
  <c r="L5" i="39" s="1"/>
  <c r="L5" i="42"/>
  <c r="L4" i="43"/>
  <c r="L5" i="43" s="1"/>
  <c r="E5" i="42"/>
  <c r="E4" i="43"/>
  <c r="E5" i="43" s="1"/>
  <c r="C9" i="32"/>
  <c r="H4" i="28"/>
  <c r="H5" i="28"/>
  <c r="H5" i="26"/>
  <c r="I4" i="43"/>
  <c r="I5" i="43" s="1"/>
  <c r="C5" i="51"/>
  <c r="T6" i="7"/>
  <c r="L9" i="32"/>
  <c r="D4" i="50"/>
  <c r="H5" i="49"/>
  <c r="H5" i="50"/>
  <c r="T4" i="50"/>
  <c r="T5" i="50" s="1"/>
  <c r="T5" i="49"/>
  <c r="F4" i="56"/>
  <c r="F5" i="56" s="1"/>
  <c r="F4" i="55"/>
  <c r="F5" i="55"/>
  <c r="F5" i="53"/>
  <c r="F4" i="54"/>
  <c r="F5" i="54"/>
  <c r="B5" i="52"/>
  <c r="E4" i="26"/>
  <c r="E5" i="25"/>
  <c r="F5" i="49"/>
  <c r="B7" i="21"/>
  <c r="B8" i="21" s="1"/>
  <c r="J9" i="39"/>
  <c r="F9" i="39"/>
  <c r="Q9" i="39"/>
  <c r="O9" i="39"/>
  <c r="N9" i="39"/>
  <c r="B9" i="39"/>
  <c r="D9" i="39"/>
  <c r="R9" i="39"/>
  <c r="S9" i="39"/>
  <c r="C9" i="39"/>
  <c r="K9" i="39"/>
  <c r="L9" i="39"/>
  <c r="C15" i="20"/>
  <c r="D4" i="41"/>
  <c r="D5" i="40"/>
  <c r="K9" i="32"/>
  <c r="R6" i="7"/>
  <c r="L9" i="37"/>
  <c r="Q9" i="37"/>
  <c r="T9" i="37"/>
  <c r="I9" i="37"/>
  <c r="P9" i="37"/>
  <c r="B9" i="37"/>
  <c r="V9" i="37"/>
  <c r="R9" i="37"/>
  <c r="D9" i="37"/>
  <c r="M9" i="37"/>
  <c r="U9" i="37"/>
  <c r="S9" i="37"/>
  <c r="H9" i="37"/>
  <c r="Q6" i="7"/>
  <c r="O6" i="12"/>
  <c r="F9" i="30"/>
  <c r="P9" i="30"/>
  <c r="Q9" i="30"/>
  <c r="T9" i="30"/>
  <c r="S9" i="30"/>
  <c r="D9" i="30"/>
  <c r="B9" i="30"/>
  <c r="G9" i="30"/>
  <c r="M9" i="30"/>
  <c r="L9" i="30"/>
  <c r="R9" i="30"/>
  <c r="C9" i="30"/>
  <c r="I9" i="30"/>
  <c r="K5" i="21"/>
  <c r="K4" i="22"/>
  <c r="K5" i="22" s="1"/>
  <c r="F6" i="13"/>
  <c r="Q6" i="13"/>
  <c r="L6" i="13"/>
  <c r="O6" i="13"/>
  <c r="G6" i="13"/>
  <c r="R6" i="13"/>
  <c r="M6" i="13"/>
  <c r="B6" i="13"/>
  <c r="P6" i="13"/>
  <c r="T6" i="13"/>
  <c r="J6" i="13"/>
  <c r="J4" i="28"/>
  <c r="J5" i="28" s="1"/>
  <c r="J5" i="26"/>
  <c r="N5" i="21"/>
  <c r="N4" i="22"/>
  <c r="N5" i="22"/>
  <c r="U5" i="38"/>
  <c r="U4" i="39"/>
  <c r="U5" i="39" s="1"/>
  <c r="M9" i="34"/>
  <c r="H9" i="34"/>
  <c r="Q9" i="34"/>
  <c r="N9" i="34"/>
  <c r="V9" i="34"/>
  <c r="S9" i="34"/>
  <c r="B9" i="34"/>
  <c r="C9" i="34"/>
  <c r="F9" i="34"/>
  <c r="T9" i="34"/>
  <c r="J9" i="34"/>
  <c r="O9" i="34"/>
  <c r="K9" i="34"/>
  <c r="P9" i="34"/>
  <c r="E9" i="34"/>
  <c r="F9" i="32"/>
  <c r="G6" i="12"/>
  <c r="Q4" i="43"/>
  <c r="Q5" i="43" s="1"/>
  <c r="Q5" i="42"/>
  <c r="O9" i="36"/>
  <c r="L9" i="36"/>
  <c r="G9" i="36"/>
  <c r="J9" i="36"/>
  <c r="V9" i="36"/>
  <c r="U9" i="36"/>
  <c r="B9" i="36"/>
  <c r="N9" i="36"/>
  <c r="T9" i="36"/>
  <c r="M9" i="36"/>
  <c r="D9" i="36"/>
  <c r="K9" i="36"/>
  <c r="C9" i="36"/>
  <c r="R9" i="36"/>
  <c r="H6" i="12"/>
  <c r="E9" i="32"/>
  <c r="E9" i="37"/>
  <c r="S15" i="21"/>
  <c r="I15" i="21"/>
  <c r="M15" i="21"/>
  <c r="O15" i="21"/>
  <c r="P15" i="21"/>
  <c r="F15" i="21"/>
  <c r="R15" i="21"/>
  <c r="T15" i="21"/>
  <c r="D15" i="21"/>
  <c r="Q15" i="21"/>
  <c r="N15" i="21"/>
  <c r="L15" i="21"/>
  <c r="J15" i="21"/>
  <c r="G15" i="21"/>
  <c r="P4" i="21"/>
  <c r="P5" i="20"/>
  <c r="F5" i="40"/>
  <c r="F4" i="41"/>
  <c r="C5" i="26"/>
  <c r="C4" i="28"/>
  <c r="C5" i="28" s="1"/>
  <c r="Q4" i="22"/>
  <c r="Q5" i="22"/>
  <c r="Q5" i="21"/>
  <c r="V4" i="56"/>
  <c r="V5" i="56"/>
  <c r="V5" i="53"/>
  <c r="V5" i="55"/>
  <c r="V4" i="54"/>
  <c r="V5" i="54"/>
  <c r="N4" i="56"/>
  <c r="N5" i="56"/>
  <c r="N5" i="55"/>
  <c r="N4" i="54"/>
  <c r="N5" i="54" s="1"/>
  <c r="N5" i="53"/>
  <c r="M4" i="55"/>
  <c r="M5" i="55" s="1"/>
  <c r="M4" i="56"/>
  <c r="M5" i="56"/>
  <c r="M5" i="53"/>
  <c r="M4" i="54"/>
  <c r="M5" i="54"/>
  <c r="C15" i="21"/>
  <c r="P6" i="19"/>
  <c r="U15" i="21"/>
  <c r="U4" i="21"/>
  <c r="U4" i="22" s="1"/>
  <c r="U5" i="22" s="1"/>
  <c r="U5" i="20"/>
  <c r="U6" i="7"/>
  <c r="B5" i="23"/>
  <c r="B4" i="25"/>
  <c r="L6" i="9"/>
  <c r="O6" i="9"/>
  <c r="J6" i="9"/>
  <c r="K6" i="9"/>
  <c r="Q6" i="9"/>
  <c r="U6" i="9"/>
  <c r="E6" i="9"/>
  <c r="D6" i="9"/>
  <c r="R6" i="9"/>
  <c r="F6" i="9"/>
  <c r="I6" i="9"/>
  <c r="S6" i="9"/>
  <c r="M6" i="9"/>
  <c r="N6" i="9"/>
  <c r="H6" i="9"/>
  <c r="T9" i="32"/>
  <c r="G9" i="37"/>
  <c r="F6" i="12"/>
  <c r="F4" i="21"/>
  <c r="F5" i="20"/>
  <c r="R4" i="28"/>
  <c r="R5" i="28"/>
  <c r="R5" i="26"/>
  <c r="B8" i="33"/>
  <c r="J9" i="33" s="1"/>
  <c r="B4" i="34"/>
  <c r="B5" i="34" s="1"/>
  <c r="B4" i="33"/>
  <c r="B5" i="33"/>
  <c r="B6" i="33" s="1"/>
  <c r="S6" i="7"/>
  <c r="T4" i="28"/>
  <c r="T5" i="28" s="1"/>
  <c r="T5" i="26"/>
  <c r="G5" i="38"/>
  <c r="G4" i="39"/>
  <c r="G5" i="39" s="1"/>
  <c r="F5" i="36"/>
  <c r="F6" i="36" s="1"/>
  <c r="F4" i="37"/>
  <c r="F5" i="37" s="1"/>
  <c r="B4" i="36"/>
  <c r="B5" i="36" s="1"/>
  <c r="L6" i="36" s="1"/>
  <c r="U9" i="30"/>
  <c r="T5" i="21"/>
  <c r="T4" i="22"/>
  <c r="T5" i="22" s="1"/>
  <c r="U9" i="34"/>
  <c r="Q9" i="36"/>
  <c r="G6" i="33"/>
  <c r="M6" i="33"/>
  <c r="E6" i="33"/>
  <c r="T6" i="33"/>
  <c r="F6" i="33"/>
  <c r="L6" i="33"/>
  <c r="P6" i="33"/>
  <c r="T9" i="20"/>
  <c r="L9" i="20"/>
  <c r="U9" i="20"/>
  <c r="P9" i="20"/>
  <c r="G9" i="20"/>
  <c r="K9" i="20"/>
  <c r="S9" i="20"/>
  <c r="R9" i="20"/>
  <c r="I9" i="20"/>
  <c r="F9" i="20"/>
  <c r="Q9" i="20"/>
  <c r="H9" i="20"/>
  <c r="D9" i="20"/>
  <c r="N9" i="20"/>
  <c r="F4" i="38"/>
  <c r="F4" i="39" s="1"/>
  <c r="H6" i="34"/>
  <c r="K6" i="34"/>
  <c r="L6" i="34"/>
  <c r="U6" i="19"/>
  <c r="P6" i="52"/>
  <c r="V4" i="43"/>
  <c r="V5" i="43"/>
  <c r="V5" i="42"/>
  <c r="B4" i="20"/>
  <c r="G15" i="20"/>
  <c r="Q15" i="20"/>
  <c r="H15" i="20"/>
  <c r="L15" i="20"/>
  <c r="U15" i="20"/>
  <c r="R15" i="20"/>
  <c r="N15" i="20"/>
  <c r="S15" i="20"/>
  <c r="T15" i="20"/>
  <c r="F15" i="20"/>
  <c r="O15" i="20"/>
  <c r="D15" i="20"/>
  <c r="B15" i="20"/>
  <c r="P15" i="20"/>
  <c r="J15" i="20"/>
  <c r="E15" i="20"/>
  <c r="I15" i="20"/>
  <c r="M15" i="20"/>
  <c r="K15" i="20"/>
  <c r="D6" i="19"/>
  <c r="C5" i="20"/>
  <c r="C4" i="21"/>
  <c r="C5" i="21" s="1"/>
  <c r="C5" i="55"/>
  <c r="T6" i="36"/>
  <c r="D6" i="36"/>
  <c r="R6" i="36"/>
  <c r="O6" i="36"/>
  <c r="I6" i="36"/>
  <c r="M6" i="36"/>
  <c r="E6" i="36"/>
  <c r="G6" i="36"/>
  <c r="V6" i="36"/>
  <c r="J6" i="36"/>
  <c r="H6" i="36"/>
  <c r="B6" i="36"/>
  <c r="U6" i="36"/>
  <c r="P6" i="36"/>
  <c r="Q6" i="36"/>
  <c r="S6" i="36"/>
  <c r="C6" i="36"/>
  <c r="B6" i="19"/>
  <c r="E6" i="19"/>
  <c r="N6" i="19"/>
  <c r="R6" i="19"/>
  <c r="M6" i="19"/>
  <c r="C6" i="19"/>
  <c r="O6" i="19"/>
  <c r="L6" i="19"/>
  <c r="G6" i="19"/>
  <c r="T6" i="19"/>
  <c r="Q6" i="19"/>
  <c r="K6" i="19"/>
  <c r="J6" i="19"/>
  <c r="K9" i="33"/>
  <c r="G9" i="33"/>
  <c r="N9" i="33"/>
  <c r="B9" i="33"/>
  <c r="R9" i="33"/>
  <c r="F9" i="33"/>
  <c r="P9" i="33"/>
  <c r="Q9" i="33"/>
  <c r="D9" i="33"/>
  <c r="H9" i="33"/>
  <c r="T9" i="33"/>
  <c r="V9" i="33"/>
  <c r="I9" i="33"/>
  <c r="O9" i="33"/>
  <c r="L9" i="33"/>
  <c r="M9" i="33"/>
  <c r="E9" i="33"/>
  <c r="N6" i="36"/>
  <c r="B4" i="26"/>
  <c r="B5" i="25"/>
  <c r="G6" i="25" s="1"/>
  <c r="F4" i="42"/>
  <c r="F4" i="43" s="1"/>
  <c r="F5" i="41"/>
  <c r="F6" i="19"/>
  <c r="G9" i="21"/>
  <c r="U9" i="21"/>
  <c r="P9" i="21"/>
  <c r="B9" i="21"/>
  <c r="S9" i="21"/>
  <c r="Q9" i="21"/>
  <c r="N9" i="21"/>
  <c r="E5" i="26"/>
  <c r="E4" i="28"/>
  <c r="E5" i="28" s="1"/>
  <c r="N6" i="52"/>
  <c r="L6" i="52"/>
  <c r="S6" i="19"/>
  <c r="U9" i="33"/>
  <c r="S5" i="42"/>
  <c r="S5" i="43"/>
  <c r="D5" i="39"/>
  <c r="C9" i="20"/>
  <c r="C5" i="54"/>
  <c r="N5" i="42"/>
  <c r="N4" i="43"/>
  <c r="N5" i="43" s="1"/>
  <c r="S6" i="23"/>
  <c r="M6" i="23"/>
  <c r="T6" i="23"/>
  <c r="D6" i="23"/>
  <c r="F6" i="23"/>
  <c r="L6" i="23"/>
  <c r="R6" i="23"/>
  <c r="E6" i="23"/>
  <c r="O6" i="23"/>
  <c r="P6" i="23"/>
  <c r="P4" i="22"/>
  <c r="P5" i="22"/>
  <c r="P5" i="21"/>
  <c r="P6" i="21" s="1"/>
  <c r="D5" i="41"/>
  <c r="D4" i="42"/>
  <c r="B6" i="52"/>
  <c r="R6" i="52"/>
  <c r="Q6" i="33"/>
  <c r="D5" i="50"/>
  <c r="I4" i="22"/>
  <c r="I5" i="22"/>
  <c r="I5" i="21"/>
  <c r="S5" i="21"/>
  <c r="S4" i="22"/>
  <c r="S5" i="22"/>
  <c r="C5" i="56"/>
  <c r="F5" i="42"/>
  <c r="F5" i="43"/>
  <c r="C6" i="20"/>
  <c r="B5" i="20"/>
  <c r="B4" i="21"/>
  <c r="F5" i="38"/>
  <c r="D6" i="25"/>
  <c r="S6" i="25"/>
  <c r="O6" i="25"/>
  <c r="B6" i="25"/>
  <c r="L6" i="25"/>
  <c r="P6" i="25"/>
  <c r="N6" i="25"/>
  <c r="R6" i="25"/>
  <c r="T6" i="25"/>
  <c r="J6" i="25"/>
  <c r="D5" i="42"/>
  <c r="D4" i="43"/>
  <c r="D5" i="43" s="1"/>
  <c r="B5" i="26"/>
  <c r="K6" i="26" s="1"/>
  <c r="B4" i="28"/>
  <c r="B5" i="28"/>
  <c r="H6" i="28" s="1"/>
  <c r="L6" i="26"/>
  <c r="B6" i="26"/>
  <c r="P6" i="26"/>
  <c r="N6" i="26"/>
  <c r="Q6" i="26"/>
  <c r="C6" i="26"/>
  <c r="T6" i="26"/>
  <c r="H6" i="26"/>
  <c r="F5" i="39"/>
  <c r="B5" i="21"/>
  <c r="L6" i="21" s="1"/>
  <c r="E6" i="26"/>
  <c r="L6" i="28"/>
  <c r="P6" i="28"/>
  <c r="N6" i="28"/>
  <c r="B6" i="28"/>
  <c r="K6" i="28"/>
  <c r="T6" i="28"/>
  <c r="J6" i="28"/>
  <c r="R6" i="28"/>
  <c r="S6" i="28"/>
  <c r="E6" i="28"/>
  <c r="G6" i="20"/>
  <c r="B6" i="20"/>
  <c r="R6" i="20"/>
  <c r="Q6" i="20"/>
  <c r="L6" i="20"/>
  <c r="E6" i="20"/>
  <c r="J6" i="20"/>
  <c r="D6" i="20"/>
  <c r="O6" i="20"/>
  <c r="T6" i="20"/>
  <c r="K6" i="20"/>
  <c r="N6" i="20"/>
  <c r="P6" i="20"/>
  <c r="I6" i="20"/>
  <c r="S6" i="20"/>
  <c r="U6" i="20"/>
  <c r="F6" i="20"/>
  <c r="B6" i="21"/>
  <c r="D6" i="21"/>
  <c r="E6" i="21"/>
  <c r="R6" i="21"/>
  <c r="T6" i="21"/>
  <c r="Q6" i="21"/>
  <c r="N6" i="21"/>
  <c r="I6" i="21"/>
  <c r="S6" i="21"/>
  <c r="C6" i="21"/>
  <c r="B7" i="57"/>
  <c r="B8" i="57" s="1"/>
  <c r="K8" i="57"/>
  <c r="E4" i="57"/>
  <c r="E5" i="57"/>
  <c r="M4" i="57"/>
  <c r="M5" i="57"/>
  <c r="P4" i="57"/>
  <c r="P5" i="57" s="1"/>
  <c r="R8" i="57"/>
  <c r="S4" i="57"/>
  <c r="S5" i="57"/>
  <c r="N4" i="57"/>
  <c r="F4" i="57"/>
  <c r="F5" i="57" s="1"/>
  <c r="L4" i="57"/>
  <c r="L5" i="57" s="1"/>
  <c r="H4" i="57"/>
  <c r="H5" i="57"/>
  <c r="J4" i="57"/>
  <c r="C18" i="57"/>
  <c r="E18" i="57"/>
  <c r="G18" i="57"/>
  <c r="I18" i="57"/>
  <c r="K18" i="57"/>
  <c r="M18" i="57"/>
  <c r="O18" i="57"/>
  <c r="Q18" i="57"/>
  <c r="S18" i="57"/>
  <c r="U18" i="57"/>
  <c r="D18" i="57"/>
  <c r="F18" i="57"/>
  <c r="H18" i="57"/>
  <c r="J18" i="57"/>
  <c r="L18" i="57"/>
  <c r="N18" i="57"/>
  <c r="P18" i="57"/>
  <c r="R18" i="57"/>
  <c r="T18" i="57"/>
  <c r="C15" i="57"/>
  <c r="E15" i="57"/>
  <c r="G15" i="57"/>
  <c r="I15" i="57"/>
  <c r="K15" i="57"/>
  <c r="M15" i="57"/>
  <c r="O15" i="57"/>
  <c r="Q15" i="57"/>
  <c r="S15" i="57"/>
  <c r="U15" i="57"/>
  <c r="D15" i="57"/>
  <c r="F15" i="57"/>
  <c r="H15" i="57"/>
  <c r="J15" i="57"/>
  <c r="L15" i="57"/>
  <c r="N15" i="57"/>
  <c r="P15" i="57"/>
  <c r="R15" i="57"/>
  <c r="T15" i="57"/>
  <c r="C12" i="57"/>
  <c r="E12" i="57"/>
  <c r="G12" i="57"/>
  <c r="I12" i="57"/>
  <c r="K12" i="57"/>
  <c r="M12" i="57"/>
  <c r="O12" i="57"/>
  <c r="Q12" i="57"/>
  <c r="S12" i="57"/>
  <c r="U12" i="57"/>
  <c r="D12" i="57"/>
  <c r="F12" i="57"/>
  <c r="H12" i="57"/>
  <c r="J12" i="57"/>
  <c r="L12" i="57"/>
  <c r="N12" i="57"/>
  <c r="P12" i="57"/>
  <c r="R12" i="57"/>
  <c r="T12" i="57"/>
  <c r="F18" i="60"/>
  <c r="J18" i="60"/>
  <c r="N18" i="60"/>
  <c r="R18" i="60"/>
  <c r="V18" i="60"/>
  <c r="C18" i="60"/>
  <c r="G18" i="60"/>
  <c r="K18" i="60"/>
  <c r="O18" i="60"/>
  <c r="S18" i="60"/>
  <c r="D18" i="60"/>
  <c r="H18" i="60"/>
  <c r="L18" i="60"/>
  <c r="P18" i="60"/>
  <c r="T18" i="60"/>
  <c r="F15" i="60"/>
  <c r="J15" i="60"/>
  <c r="N15" i="60"/>
  <c r="R15" i="60"/>
  <c r="V15" i="60"/>
  <c r="C15" i="60"/>
  <c r="G15" i="60"/>
  <c r="K15" i="60"/>
  <c r="O15" i="60"/>
  <c r="S15" i="60"/>
  <c r="D15" i="60"/>
  <c r="H15" i="60"/>
  <c r="L15" i="60"/>
  <c r="P15" i="60"/>
  <c r="T15" i="60"/>
  <c r="M9" i="60"/>
  <c r="F12" i="60"/>
  <c r="J12" i="60"/>
  <c r="N12" i="60"/>
  <c r="R12" i="60"/>
  <c r="V12" i="60"/>
  <c r="Q9" i="60"/>
  <c r="I9" i="60"/>
  <c r="C12" i="60"/>
  <c r="G12" i="60"/>
  <c r="K12" i="60"/>
  <c r="O12" i="60"/>
  <c r="S12" i="60"/>
  <c r="K9" i="60"/>
  <c r="E9" i="60"/>
  <c r="U9" i="60"/>
  <c r="D12" i="60"/>
  <c r="H12" i="60"/>
  <c r="L12" i="60"/>
  <c r="P12" i="60"/>
  <c r="T12" i="60"/>
  <c r="F9" i="60"/>
  <c r="J9" i="60"/>
  <c r="N9" i="60"/>
  <c r="R9" i="60"/>
  <c r="V9" i="60"/>
  <c r="O9" i="60"/>
  <c r="C9" i="60"/>
  <c r="S9" i="60"/>
  <c r="D9" i="60"/>
  <c r="H9" i="60"/>
  <c r="L9" i="60"/>
  <c r="P9" i="60"/>
  <c r="T9" i="60"/>
  <c r="G9" i="60"/>
  <c r="K9" i="57" l="1"/>
  <c r="C9" i="57"/>
  <c r="M9" i="57"/>
  <c r="T9" i="57"/>
  <c r="J9" i="57"/>
  <c r="H9" i="57"/>
  <c r="N9" i="57"/>
  <c r="O9" i="57"/>
  <c r="B9" i="57"/>
  <c r="G9" i="57"/>
  <c r="R9" i="57"/>
  <c r="U9" i="57"/>
  <c r="J4" i="62"/>
  <c r="J5" i="62" s="1"/>
  <c r="J4" i="60"/>
  <c r="J5" i="60" s="1"/>
  <c r="T6" i="34"/>
  <c r="R6" i="34"/>
  <c r="P6" i="34"/>
  <c r="C6" i="34"/>
  <c r="Q6" i="34"/>
  <c r="D6" i="34"/>
  <c r="N6" i="34"/>
  <c r="G6" i="34"/>
  <c r="M6" i="34"/>
  <c r="E6" i="34"/>
  <c r="F6" i="34"/>
  <c r="U6" i="34"/>
  <c r="B6" i="34"/>
  <c r="J6" i="34"/>
  <c r="I6" i="34"/>
  <c r="J6" i="52"/>
  <c r="H6" i="52"/>
  <c r="V6" i="52"/>
  <c r="O6" i="52"/>
  <c r="D6" i="52"/>
  <c r="E6" i="52"/>
  <c r="M6" i="52"/>
  <c r="G6" i="52"/>
  <c r="K6" i="52"/>
  <c r="T6" i="52"/>
  <c r="H4" i="62"/>
  <c r="H5" i="62" s="1"/>
  <c r="H4" i="60"/>
  <c r="H5" i="60" s="1"/>
  <c r="S4" i="62"/>
  <c r="S5" i="62" s="1"/>
  <c r="S4" i="60"/>
  <c r="S5" i="60" s="1"/>
  <c r="K6" i="21"/>
  <c r="G6" i="21"/>
  <c r="C6" i="28"/>
  <c r="D6" i="28"/>
  <c r="R6" i="26"/>
  <c r="D6" i="26"/>
  <c r="N4" i="62"/>
  <c r="N5" i="62" s="1"/>
  <c r="N4" i="60"/>
  <c r="N5" i="60" s="1"/>
  <c r="L4" i="62"/>
  <c r="L5" i="62" s="1"/>
  <c r="L4" i="60"/>
  <c r="L5" i="60" s="1"/>
  <c r="J6" i="23"/>
  <c r="B6" i="23"/>
  <c r="G6" i="23"/>
  <c r="H6" i="23"/>
  <c r="U6" i="23"/>
  <c r="N6" i="23"/>
  <c r="K6" i="23"/>
  <c r="C6" i="23"/>
  <c r="Q6" i="23"/>
  <c r="E4" i="62"/>
  <c r="E5" i="62" s="1"/>
  <c r="E4" i="60"/>
  <c r="E5" i="60" s="1"/>
  <c r="P4" i="62"/>
  <c r="P5" i="62" s="1"/>
  <c r="P4" i="60"/>
  <c r="P5" i="60" s="1"/>
  <c r="J6" i="26"/>
  <c r="E9" i="21"/>
  <c r="K9" i="21"/>
  <c r="O9" i="21"/>
  <c r="C9" i="21"/>
  <c r="M9" i="21"/>
  <c r="L9" i="21"/>
  <c r="T9" i="21"/>
  <c r="R9" i="21"/>
  <c r="H9" i="21"/>
  <c r="D9" i="21"/>
  <c r="J9" i="21"/>
  <c r="I9" i="21"/>
  <c r="F9" i="21"/>
  <c r="F4" i="62"/>
  <c r="F5" i="62" s="1"/>
  <c r="F4" i="60"/>
  <c r="F5" i="60" s="1"/>
  <c r="J5" i="57"/>
  <c r="N5" i="57"/>
  <c r="M4" i="62"/>
  <c r="M5" i="62" s="1"/>
  <c r="M4" i="60"/>
  <c r="M5" i="60" s="1"/>
  <c r="S6" i="26"/>
  <c r="F6" i="25"/>
  <c r="C6" i="25"/>
  <c r="E6" i="25"/>
  <c r="K6" i="25"/>
  <c r="Q6" i="25"/>
  <c r="M6" i="25"/>
  <c r="H6" i="25"/>
  <c r="V6" i="34"/>
  <c r="F4" i="22"/>
  <c r="F5" i="22" s="1"/>
  <c r="F5" i="21"/>
  <c r="F6" i="21" s="1"/>
  <c r="Q6" i="52"/>
  <c r="J6" i="33"/>
  <c r="N6" i="33"/>
  <c r="C5" i="41"/>
  <c r="C4" i="42"/>
  <c r="M6" i="12"/>
  <c r="J6" i="12"/>
  <c r="L6" i="12"/>
  <c r="Q6" i="12"/>
  <c r="U6" i="12"/>
  <c r="D6" i="12"/>
  <c r="E6" i="12"/>
  <c r="Q5" i="53"/>
  <c r="Q4" i="55"/>
  <c r="Q5" i="55" s="1"/>
  <c r="I6" i="32"/>
  <c r="B6" i="32"/>
  <c r="T6" i="32"/>
  <c r="R6" i="32"/>
  <c r="V6" i="32"/>
  <c r="Q6" i="32"/>
  <c r="U6" i="32"/>
  <c r="G6" i="32"/>
  <c r="L6" i="32"/>
  <c r="E6" i="32"/>
  <c r="M6" i="32"/>
  <c r="H6" i="32"/>
  <c r="S6" i="32"/>
  <c r="J6" i="32"/>
  <c r="F6" i="32"/>
  <c r="U5" i="21"/>
  <c r="U6" i="21" s="1"/>
  <c r="I6" i="33"/>
  <c r="U6" i="52"/>
  <c r="K15" i="21"/>
  <c r="B15" i="21"/>
  <c r="T9" i="39"/>
  <c r="M9" i="39"/>
  <c r="U9" i="39"/>
  <c r="H9" i="39"/>
  <c r="I9" i="39"/>
  <c r="G9" i="39"/>
  <c r="V9" i="39"/>
  <c r="P9" i="39"/>
  <c r="P4" i="39"/>
  <c r="P5" i="39" s="1"/>
  <c r="P5" i="38"/>
  <c r="O6" i="34"/>
  <c r="D5" i="49"/>
  <c r="B4" i="49"/>
  <c r="B5" i="49" s="1"/>
  <c r="T6" i="49" s="1"/>
  <c r="C6" i="52"/>
  <c r="E9" i="39"/>
  <c r="S9" i="36"/>
  <c r="P9" i="36"/>
  <c r="H9" i="36"/>
  <c r="F9" i="36"/>
  <c r="S5" i="53"/>
  <c r="S4" i="55"/>
  <c r="S5" i="55" s="1"/>
  <c r="S4" i="54"/>
  <c r="S5" i="54" s="1"/>
  <c r="S4" i="56"/>
  <c r="S5" i="56" s="1"/>
  <c r="O4" i="39"/>
  <c r="O5" i="39" s="1"/>
  <c r="O5" i="38"/>
  <c r="K6" i="33"/>
  <c r="O9" i="20"/>
  <c r="C6" i="33"/>
  <c r="F5" i="52"/>
  <c r="F6" i="52" s="1"/>
  <c r="F9" i="37"/>
  <c r="N9" i="37"/>
  <c r="C9" i="37"/>
  <c r="J9" i="37"/>
  <c r="O9" i="37"/>
  <c r="K9" i="37"/>
  <c r="G5" i="53"/>
  <c r="G4" i="56"/>
  <c r="G4" i="55"/>
  <c r="G4" i="54"/>
  <c r="H6" i="33"/>
  <c r="V6" i="33"/>
  <c r="H6" i="49"/>
  <c r="J9" i="20"/>
  <c r="B9" i="20"/>
  <c r="D6" i="13"/>
  <c r="U6" i="13"/>
  <c r="I6" i="13"/>
  <c r="C6" i="13"/>
  <c r="K6" i="13"/>
  <c r="H6" i="13"/>
  <c r="I6" i="52"/>
  <c r="T6" i="9"/>
  <c r="G6" i="9"/>
  <c r="B6" i="9"/>
  <c r="C6" i="9"/>
  <c r="P6" i="9"/>
  <c r="P4" i="54"/>
  <c r="P5" i="54" s="1"/>
  <c r="P4" i="55"/>
  <c r="P5" i="55" s="1"/>
  <c r="P4" i="56"/>
  <c r="P5" i="56" s="1"/>
  <c r="P5" i="53"/>
  <c r="O6" i="33"/>
  <c r="U6" i="33"/>
  <c r="R6" i="33"/>
  <c r="S6" i="52"/>
  <c r="K6" i="12"/>
  <c r="K4" i="39"/>
  <c r="K5" i="39" s="1"/>
  <c r="H4" i="37"/>
  <c r="F18" i="28"/>
  <c r="D18" i="28"/>
  <c r="O18" i="28"/>
  <c r="G18" i="28"/>
  <c r="H18" i="28"/>
  <c r="T18" i="28"/>
  <c r="M18" i="28"/>
  <c r="N18" i="28"/>
  <c r="B18" i="28"/>
  <c r="R18" i="28"/>
  <c r="C18" i="28"/>
  <c r="K18" i="28"/>
  <c r="P18" i="28"/>
  <c r="I18" i="28"/>
  <c r="L18" i="28"/>
  <c r="U4" i="62"/>
  <c r="U5" i="62" s="1"/>
  <c r="U4" i="60"/>
  <c r="U5" i="60" s="1"/>
  <c r="U15" i="11"/>
  <c r="S15" i="11"/>
  <c r="Q15" i="11"/>
  <c r="L15" i="11"/>
  <c r="H15" i="11"/>
  <c r="U15" i="23"/>
  <c r="G12" i="23"/>
  <c r="D15" i="23"/>
  <c r="M9" i="23"/>
  <c r="C12" i="23"/>
  <c r="S12" i="23"/>
  <c r="K15" i="23"/>
  <c r="M15" i="23"/>
  <c r="K9" i="23"/>
  <c r="H15" i="23"/>
  <c r="B15" i="23"/>
  <c r="R12" i="23"/>
  <c r="Q12" i="23"/>
  <c r="F15" i="23"/>
  <c r="E12" i="23"/>
  <c r="E9" i="23"/>
  <c r="D12" i="23"/>
  <c r="P12" i="23"/>
  <c r="N9" i="23"/>
  <c r="C15" i="23"/>
  <c r="H9" i="23"/>
  <c r="J12" i="23"/>
  <c r="L15" i="23"/>
  <c r="E15" i="23"/>
  <c r="S15" i="23"/>
  <c r="P9" i="23"/>
  <c r="T15" i="23"/>
  <c r="Q15" i="23"/>
  <c r="N12" i="23"/>
  <c r="F9" i="23"/>
  <c r="H4" i="30"/>
  <c r="H5" i="30" s="1"/>
  <c r="H8" i="30"/>
  <c r="H9" i="30" s="1"/>
  <c r="J9" i="31"/>
  <c r="I4" i="54"/>
  <c r="I5" i="54" s="1"/>
  <c r="H5" i="53"/>
  <c r="C4" i="62"/>
  <c r="C4" i="60"/>
  <c r="K5" i="36"/>
  <c r="K6" i="36" s="1"/>
  <c r="T15" i="22"/>
  <c r="R15" i="22"/>
  <c r="K15" i="22"/>
  <c r="N15" i="22"/>
  <c r="C15" i="22"/>
  <c r="O15" i="22"/>
  <c r="F15" i="22"/>
  <c r="R9" i="26"/>
  <c r="K9" i="30"/>
  <c r="Q4" i="62"/>
  <c r="Q5" i="62" s="1"/>
  <c r="Q4" i="60"/>
  <c r="Q5" i="60" s="1"/>
  <c r="O5" i="21"/>
  <c r="O6" i="21" s="1"/>
  <c r="O5" i="37"/>
  <c r="Q4" i="28"/>
  <c r="Q5" i="28" s="1"/>
  <c r="Q6" i="28" s="1"/>
  <c r="K4" i="41"/>
  <c r="D4" i="22"/>
  <c r="D5" i="22" s="1"/>
  <c r="J4" i="21"/>
  <c r="R4" i="45"/>
  <c r="R5" i="45" s="1"/>
  <c r="E9" i="26"/>
  <c r="L9" i="26"/>
  <c r="T4" i="45"/>
  <c r="T5" i="45" s="1"/>
  <c r="T5" i="44"/>
  <c r="F4" i="28"/>
  <c r="F5" i="28" s="1"/>
  <c r="F6" i="28" s="1"/>
  <c r="F5" i="26"/>
  <c r="F6" i="26" s="1"/>
  <c r="P15" i="11"/>
  <c r="C9" i="11"/>
  <c r="S9" i="11"/>
  <c r="H9" i="11"/>
  <c r="Q9" i="11"/>
  <c r="I9" i="11"/>
  <c r="U9" i="11"/>
  <c r="R9" i="11"/>
  <c r="N9" i="11"/>
  <c r="E9" i="11"/>
  <c r="K9" i="11"/>
  <c r="B4" i="11"/>
  <c r="B5" i="11" s="1"/>
  <c r="C7" i="22"/>
  <c r="C17" i="22"/>
  <c r="B16" i="22"/>
  <c r="M4" i="26"/>
  <c r="M8" i="26"/>
  <c r="M9" i="26" s="1"/>
  <c r="O12" i="32"/>
  <c r="P12" i="32"/>
  <c r="Q12" i="32"/>
  <c r="K12" i="32"/>
  <c r="J12" i="32"/>
  <c r="I12" i="32"/>
  <c r="R12" i="32"/>
  <c r="B12" i="32"/>
  <c r="V12" i="32"/>
  <c r="L12" i="32"/>
  <c r="T12" i="32"/>
  <c r="G12" i="32"/>
  <c r="E12" i="32"/>
  <c r="N12" i="32"/>
  <c r="H12" i="32"/>
  <c r="U5" i="49"/>
  <c r="U6" i="49" s="1"/>
  <c r="U4" i="50"/>
  <c r="D4" i="33"/>
  <c r="D5" i="33" s="1"/>
  <c r="D6" i="33" s="1"/>
  <c r="D5" i="32"/>
  <c r="D6" i="32" s="1"/>
  <c r="T4" i="56"/>
  <c r="T5" i="56" s="1"/>
  <c r="T4" i="62"/>
  <c r="T5" i="62" s="1"/>
  <c r="T4" i="60"/>
  <c r="T5" i="60" s="1"/>
  <c r="I4" i="62"/>
  <c r="I5" i="62" s="1"/>
  <c r="I4" i="60"/>
  <c r="I5" i="60" s="1"/>
  <c r="U9" i="31"/>
  <c r="O5" i="40"/>
  <c r="O4" i="41"/>
  <c r="U5" i="40"/>
  <c r="S8" i="33"/>
  <c r="S9" i="33" s="1"/>
  <c r="S4" i="34"/>
  <c r="S5" i="34" s="1"/>
  <c r="S6" i="34" s="1"/>
  <c r="S4" i="35"/>
  <c r="S5" i="35" s="1"/>
  <c r="S4" i="33"/>
  <c r="S5" i="33" s="1"/>
  <c r="S6" i="33" s="1"/>
  <c r="E9" i="30"/>
  <c r="P5" i="37"/>
  <c r="O6" i="32"/>
  <c r="H5" i="41"/>
  <c r="O4" i="28"/>
  <c r="O5" i="28" s="1"/>
  <c r="O6" i="28" s="1"/>
  <c r="O5" i="26"/>
  <c r="O6" i="26" s="1"/>
  <c r="T15" i="11"/>
  <c r="U4" i="26"/>
  <c r="U5" i="25"/>
  <c r="U6" i="25" s="1"/>
  <c r="P4" i="35"/>
  <c r="P5" i="35" s="1"/>
  <c r="B7" i="35"/>
  <c r="P8" i="35"/>
  <c r="D4" i="62"/>
  <c r="D5" i="62" s="1"/>
  <c r="D4" i="60"/>
  <c r="D5" i="60" s="1"/>
  <c r="G4" i="62"/>
  <c r="G5" i="62" s="1"/>
  <c r="G4" i="60"/>
  <c r="G5" i="60" s="1"/>
  <c r="M4" i="20"/>
  <c r="M8" i="20"/>
  <c r="M9" i="20" s="1"/>
  <c r="I5" i="23"/>
  <c r="I6" i="23" s="1"/>
  <c r="I4" i="25"/>
  <c r="P9" i="26"/>
  <c r="U18" i="31"/>
  <c r="P18" i="31"/>
  <c r="J18" i="31"/>
  <c r="L18" i="31"/>
  <c r="N18" i="31"/>
  <c r="R18" i="31"/>
  <c r="C18" i="31"/>
  <c r="I18" i="31"/>
  <c r="H18" i="31"/>
  <c r="T18" i="31"/>
  <c r="E18" i="31"/>
  <c r="F18" i="31"/>
  <c r="D18" i="31"/>
  <c r="I9" i="31"/>
  <c r="V4" i="45"/>
  <c r="V5" i="45" s="1"/>
  <c r="E9" i="28"/>
  <c r="Q18" i="28"/>
  <c r="J18" i="28"/>
  <c r="B4" i="29"/>
  <c r="T4" i="38"/>
  <c r="L15" i="26"/>
  <c r="J15" i="27"/>
  <c r="F15" i="27"/>
  <c r="P15" i="27"/>
  <c r="T15" i="26"/>
  <c r="Q12" i="29"/>
  <c r="I12" i="29"/>
  <c r="F15" i="32"/>
  <c r="B15" i="32"/>
  <c r="E5" i="49"/>
  <c r="E6" i="49" s="1"/>
  <c r="I9" i="12"/>
  <c r="E9" i="12"/>
  <c r="H5" i="19"/>
  <c r="H6" i="19" s="1"/>
  <c r="H4" i="20"/>
  <c r="O9" i="26"/>
  <c r="C12" i="32"/>
  <c r="F12" i="33"/>
  <c r="B4" i="8"/>
  <c r="B5" i="8" s="1"/>
  <c r="U12" i="22"/>
  <c r="M12" i="22"/>
  <c r="E12" i="22"/>
  <c r="R15" i="32"/>
  <c r="R12" i="33"/>
  <c r="G4" i="26"/>
  <c r="L12" i="19"/>
  <c r="T12" i="19"/>
  <c r="Q15" i="22"/>
  <c r="U12" i="28"/>
  <c r="E12" i="29"/>
  <c r="M12" i="29"/>
  <c r="C9" i="31"/>
  <c r="B7" i="38"/>
  <c r="B8" i="38" s="1"/>
  <c r="T9" i="38" s="1"/>
  <c r="P15" i="25"/>
  <c r="J9" i="28"/>
  <c r="S12" i="32"/>
  <c r="H9" i="46"/>
  <c r="K9" i="18"/>
  <c r="K4" i="55"/>
  <c r="K5" i="55" s="1"/>
  <c r="K5" i="53"/>
  <c r="K4" i="56"/>
  <c r="K5" i="56" s="1"/>
  <c r="J15" i="9"/>
  <c r="Q12" i="9"/>
  <c r="C12" i="9"/>
  <c r="Q9" i="43"/>
  <c r="I18" i="60"/>
  <c r="U18" i="60"/>
  <c r="Q9" i="9"/>
  <c r="K9" i="9"/>
  <c r="T4" i="30"/>
  <c r="T5" i="30" s="1"/>
  <c r="U15" i="9"/>
  <c r="P4" i="40"/>
  <c r="P8" i="40"/>
  <c r="P9" i="40" s="1"/>
  <c r="R9" i="42"/>
  <c r="Q18" i="60"/>
  <c r="N8" i="44"/>
  <c r="N9" i="44" s="1"/>
  <c r="I18" i="44"/>
  <c r="I18" i="45"/>
  <c r="S6" i="48"/>
  <c r="R4" i="51"/>
  <c r="R5" i="51" s="1"/>
  <c r="Q4" i="51"/>
  <c r="Q5" i="51" s="1"/>
  <c r="E8" i="57"/>
  <c r="E9" i="57" s="1"/>
  <c r="I8" i="57"/>
  <c r="I9" i="57" s="1"/>
  <c r="P8" i="57"/>
  <c r="P9" i="57" s="1"/>
  <c r="V4" i="61"/>
  <c r="V5" i="61" s="1"/>
  <c r="J18" i="44"/>
  <c r="K18" i="45"/>
  <c r="I12" i="60"/>
  <c r="S18" i="44"/>
  <c r="E18" i="45"/>
  <c r="G6" i="48"/>
  <c r="O15" i="50"/>
  <c r="G4" i="51"/>
  <c r="G5" i="51" s="1"/>
  <c r="R4" i="53"/>
  <c r="F8" i="57"/>
  <c r="F9" i="57" s="1"/>
  <c r="Q8" i="57"/>
  <c r="Q9" i="57" s="1"/>
  <c r="T18" i="44"/>
  <c r="F15" i="44"/>
  <c r="U18" i="44"/>
  <c r="H6" i="48"/>
  <c r="R18" i="50"/>
  <c r="E15" i="52"/>
  <c r="J4" i="61"/>
  <c r="J5" i="61" s="1"/>
  <c r="Q12" i="60"/>
  <c r="I15" i="60"/>
  <c r="R4" i="60"/>
  <c r="R5" i="60" s="1"/>
  <c r="C4" i="44"/>
  <c r="L6" i="48"/>
  <c r="P18" i="50"/>
  <c r="K18" i="52"/>
  <c r="T18" i="45"/>
  <c r="B6" i="48"/>
  <c r="T6" i="48"/>
  <c r="K8" i="49"/>
  <c r="K9" i="49" s="1"/>
  <c r="R8" i="49"/>
  <c r="R9" i="49" s="1"/>
  <c r="O15" i="52"/>
  <c r="U15" i="52"/>
  <c r="P15" i="52"/>
  <c r="U18" i="52"/>
  <c r="K8" i="53"/>
  <c r="K9" i="53" s="1"/>
  <c r="K4" i="57"/>
  <c r="B4" i="57" s="1"/>
  <c r="B5" i="57" s="1"/>
  <c r="V8" i="57"/>
  <c r="V9" i="57" s="1"/>
  <c r="N15" i="44"/>
  <c r="F18" i="44"/>
  <c r="D18" i="50"/>
  <c r="U12" i="51"/>
  <c r="P12" i="51"/>
  <c r="K12" i="51"/>
  <c r="D8" i="57"/>
  <c r="D9" i="57" s="1"/>
  <c r="O4" i="60"/>
  <c r="O5" i="60" s="1"/>
  <c r="E18" i="50"/>
  <c r="L8" i="57"/>
  <c r="L9" i="57" s="1"/>
  <c r="S8" i="57"/>
  <c r="S9" i="57" s="1"/>
  <c r="V4" i="57"/>
  <c r="K9" i="61"/>
  <c r="S9" i="61"/>
  <c r="T9" i="61"/>
  <c r="L9" i="61"/>
  <c r="D9" i="61"/>
  <c r="Q9" i="61"/>
  <c r="G9" i="61"/>
  <c r="P9" i="61"/>
  <c r="H9" i="61"/>
  <c r="R9" i="61"/>
  <c r="J9" i="61"/>
  <c r="B9" i="61"/>
  <c r="V9" i="61"/>
  <c r="N9" i="61"/>
  <c r="F9" i="61"/>
  <c r="U9" i="61"/>
  <c r="M9" i="61"/>
  <c r="E9" i="61"/>
  <c r="O9" i="61"/>
  <c r="C5" i="61"/>
  <c r="B4" i="61"/>
  <c r="L6" i="61" s="1"/>
  <c r="I9" i="61"/>
  <c r="U6" i="17"/>
  <c r="H6" i="17"/>
  <c r="M6" i="17"/>
  <c r="O6" i="17"/>
  <c r="P6" i="17"/>
  <c r="E6" i="17"/>
  <c r="B6" i="17"/>
  <c r="K6" i="17"/>
  <c r="L6" i="17"/>
  <c r="S6" i="17"/>
  <c r="J6" i="17"/>
  <c r="I6" i="17"/>
  <c r="D6" i="17"/>
  <c r="T6" i="17"/>
  <c r="R6" i="17"/>
  <c r="Q6" i="17"/>
  <c r="F6" i="17"/>
  <c r="C6" i="17"/>
  <c r="N6" i="17"/>
  <c r="G6" i="17"/>
  <c r="B7" i="17"/>
  <c r="B8" i="17" s="1"/>
  <c r="I9" i="17" s="1"/>
  <c r="B6" i="57" l="1"/>
  <c r="C6" i="57"/>
  <c r="I6" i="57"/>
  <c r="Q6" i="57"/>
  <c r="O6" i="57"/>
  <c r="D6" i="57"/>
  <c r="G6" i="57"/>
  <c r="R6" i="57"/>
  <c r="T6" i="57"/>
  <c r="U6" i="57"/>
  <c r="S6" i="57"/>
  <c r="F6" i="57"/>
  <c r="M6" i="57"/>
  <c r="L6" i="57"/>
  <c r="E6" i="57"/>
  <c r="P6" i="57"/>
  <c r="H6" i="57"/>
  <c r="G5" i="56"/>
  <c r="C5" i="44"/>
  <c r="C4" i="45"/>
  <c r="B4" i="44"/>
  <c r="B5" i="44" s="1"/>
  <c r="P5" i="40"/>
  <c r="P4" i="41"/>
  <c r="B17" i="22"/>
  <c r="B7" i="22"/>
  <c r="K5" i="41"/>
  <c r="K4" i="42"/>
  <c r="B4" i="41"/>
  <c r="B5" i="41" s="1"/>
  <c r="H6" i="41" s="1"/>
  <c r="C5" i="60"/>
  <c r="B4" i="40"/>
  <c r="B5" i="40" s="1"/>
  <c r="G5" i="55"/>
  <c r="N6" i="49"/>
  <c r="C5" i="42"/>
  <c r="C4" i="43"/>
  <c r="F6" i="49"/>
  <c r="V4" i="62"/>
  <c r="V5" i="62" s="1"/>
  <c r="V5" i="57"/>
  <c r="V6" i="57" s="1"/>
  <c r="V4" i="60"/>
  <c r="V5" i="60" s="1"/>
  <c r="R4" i="54"/>
  <c r="R5" i="54" s="1"/>
  <c r="R5" i="53"/>
  <c r="R4" i="56"/>
  <c r="R5" i="56" s="1"/>
  <c r="R4" i="55"/>
  <c r="R5" i="55" s="1"/>
  <c r="J6" i="8"/>
  <c r="N6" i="8"/>
  <c r="T6" i="8"/>
  <c r="O6" i="8"/>
  <c r="P6" i="8"/>
  <c r="D6" i="8"/>
  <c r="K6" i="8"/>
  <c r="E6" i="8"/>
  <c r="F6" i="8"/>
  <c r="S6" i="8"/>
  <c r="M6" i="8"/>
  <c r="L6" i="8"/>
  <c r="H6" i="8"/>
  <c r="I6" i="8"/>
  <c r="B6" i="8"/>
  <c r="C6" i="8"/>
  <c r="Q6" i="8"/>
  <c r="R6" i="8"/>
  <c r="I5" i="25"/>
  <c r="I6" i="25" s="1"/>
  <c r="I4" i="26"/>
  <c r="U6" i="40"/>
  <c r="C8" i="22"/>
  <c r="C4" i="22"/>
  <c r="C5" i="22" s="1"/>
  <c r="H6" i="53"/>
  <c r="U6" i="8"/>
  <c r="C6" i="41"/>
  <c r="B8" i="35"/>
  <c r="B4" i="35"/>
  <c r="B5" i="35" s="1"/>
  <c r="O5" i="41"/>
  <c r="O6" i="41" s="1"/>
  <c r="O4" i="42"/>
  <c r="U6" i="11"/>
  <c r="H6" i="11"/>
  <c r="T6" i="11"/>
  <c r="E6" i="11"/>
  <c r="I6" i="11"/>
  <c r="P6" i="11"/>
  <c r="F6" i="11"/>
  <c r="K6" i="11"/>
  <c r="O6" i="11"/>
  <c r="S6" i="11"/>
  <c r="G6" i="11"/>
  <c r="L6" i="11"/>
  <c r="N6" i="11"/>
  <c r="M6" i="11"/>
  <c r="C6" i="11"/>
  <c r="D6" i="11"/>
  <c r="R6" i="11"/>
  <c r="B6" i="11"/>
  <c r="Q6" i="11"/>
  <c r="J6" i="11"/>
  <c r="P6" i="49"/>
  <c r="S6" i="49"/>
  <c r="C6" i="49"/>
  <c r="Q6" i="49"/>
  <c r="G6" i="49"/>
  <c r="M6" i="49"/>
  <c r="I6" i="49"/>
  <c r="J6" i="49"/>
  <c r="L6" i="49"/>
  <c r="R6" i="49"/>
  <c r="V6" i="49"/>
  <c r="B6" i="49"/>
  <c r="O6" i="49"/>
  <c r="K6" i="49"/>
  <c r="E9" i="38"/>
  <c r="P9" i="38"/>
  <c r="F9" i="38"/>
  <c r="V9" i="38"/>
  <c r="L9" i="38"/>
  <c r="G9" i="38"/>
  <c r="Q9" i="38"/>
  <c r="B9" i="38"/>
  <c r="O9" i="38"/>
  <c r="N9" i="38"/>
  <c r="J9" i="38"/>
  <c r="I9" i="38"/>
  <c r="D9" i="38"/>
  <c r="K9" i="38"/>
  <c r="U9" i="38"/>
  <c r="M9" i="38"/>
  <c r="S9" i="38"/>
  <c r="H9" i="38"/>
  <c r="C9" i="38"/>
  <c r="R9" i="38"/>
  <c r="G4" i="28"/>
  <c r="G5" i="28" s="1"/>
  <c r="G6" i="28" s="1"/>
  <c r="G5" i="26"/>
  <c r="G6" i="26" s="1"/>
  <c r="P6" i="35"/>
  <c r="P6" i="37"/>
  <c r="O6" i="40"/>
  <c r="D6" i="49"/>
  <c r="C18" i="22"/>
  <c r="T4" i="39"/>
  <c r="T5" i="39" s="1"/>
  <c r="T5" i="38"/>
  <c r="M5" i="20"/>
  <c r="M6" i="20" s="1"/>
  <c r="M4" i="21"/>
  <c r="U5" i="50"/>
  <c r="B4" i="50"/>
  <c r="B5" i="50" s="1"/>
  <c r="G6" i="8"/>
  <c r="H5" i="37"/>
  <c r="H6" i="37" s="1"/>
  <c r="H4" i="38"/>
  <c r="B4" i="37"/>
  <c r="B5" i="37" s="1"/>
  <c r="O6" i="37" s="1"/>
  <c r="P6" i="53"/>
  <c r="N6" i="57"/>
  <c r="H5" i="20"/>
  <c r="H6" i="20" s="1"/>
  <c r="H4" i="21"/>
  <c r="B5" i="29"/>
  <c r="B4" i="30"/>
  <c r="U5" i="26"/>
  <c r="U6" i="26" s="1"/>
  <c r="U4" i="28"/>
  <c r="U5" i="28" s="1"/>
  <c r="U6" i="28" s="1"/>
  <c r="J4" i="22"/>
  <c r="J5" i="22" s="1"/>
  <c r="J5" i="21"/>
  <c r="J6" i="21" s="1"/>
  <c r="B4" i="51"/>
  <c r="B5" i="51" s="1"/>
  <c r="B4" i="54"/>
  <c r="B5" i="54" s="1"/>
  <c r="G5" i="54"/>
  <c r="J6" i="57"/>
  <c r="C5" i="62"/>
  <c r="C6" i="62" s="1"/>
  <c r="B4" i="62"/>
  <c r="B5" i="62" s="1"/>
  <c r="K4" i="62"/>
  <c r="K5" i="62" s="1"/>
  <c r="K5" i="57"/>
  <c r="K6" i="57" s="1"/>
  <c r="K4" i="60"/>
  <c r="K5" i="60" s="1"/>
  <c r="Q6" i="51"/>
  <c r="S6" i="35"/>
  <c r="M4" i="28"/>
  <c r="M5" i="28" s="1"/>
  <c r="M6" i="28" s="1"/>
  <c r="M5" i="26"/>
  <c r="M6" i="26" s="1"/>
  <c r="B4" i="53"/>
  <c r="B5" i="53" s="1"/>
  <c r="H6" i="61"/>
  <c r="B6" i="61"/>
  <c r="F6" i="61"/>
  <c r="O6" i="61"/>
  <c r="V6" i="61"/>
  <c r="R6" i="61"/>
  <c r="J6" i="61"/>
  <c r="N6" i="61"/>
  <c r="G6" i="61"/>
  <c r="T6" i="61"/>
  <c r="U6" i="61"/>
  <c r="M6" i="61"/>
  <c r="P6" i="61"/>
  <c r="C6" i="61"/>
  <c r="K6" i="61"/>
  <c r="E6" i="61"/>
  <c r="Q6" i="61"/>
  <c r="D6" i="61"/>
  <c r="I6" i="61"/>
  <c r="S6" i="61"/>
  <c r="R9" i="17"/>
  <c r="D9" i="17"/>
  <c r="K9" i="17"/>
  <c r="O9" i="17"/>
  <c r="S9" i="17"/>
  <c r="B9" i="17"/>
  <c r="E9" i="17"/>
  <c r="Q9" i="17"/>
  <c r="C9" i="17"/>
  <c r="U9" i="17"/>
  <c r="L9" i="17"/>
  <c r="H9" i="17"/>
  <c r="T9" i="17"/>
  <c r="N9" i="17"/>
  <c r="G9" i="17"/>
  <c r="F9" i="17"/>
  <c r="J9" i="17"/>
  <c r="P9" i="17"/>
  <c r="M9" i="17"/>
  <c r="E6" i="53" l="1"/>
  <c r="I6" i="53"/>
  <c r="U6" i="53"/>
  <c r="F6" i="53"/>
  <c r="D6" i="53"/>
  <c r="B6" i="53"/>
  <c r="C6" i="53"/>
  <c r="T6" i="53"/>
  <c r="V6" i="53"/>
  <c r="N6" i="53"/>
  <c r="O6" i="53"/>
  <c r="L6" i="53"/>
  <c r="J6" i="53"/>
  <c r="M6" i="53"/>
  <c r="K6" i="62"/>
  <c r="G6" i="54"/>
  <c r="K6" i="35"/>
  <c r="L6" i="35"/>
  <c r="J6" i="35"/>
  <c r="C6" i="35"/>
  <c r="D6" i="35"/>
  <c r="N6" i="35"/>
  <c r="H6" i="35"/>
  <c r="O6" i="35"/>
  <c r="U6" i="35"/>
  <c r="V6" i="35"/>
  <c r="F6" i="35"/>
  <c r="T6" i="35"/>
  <c r="Q6" i="35"/>
  <c r="M6" i="35"/>
  <c r="I6" i="35"/>
  <c r="R6" i="35"/>
  <c r="G6" i="35"/>
  <c r="E6" i="35"/>
  <c r="B6" i="35"/>
  <c r="G6" i="53"/>
  <c r="B4" i="55"/>
  <c r="B5" i="55" s="1"/>
  <c r="K6" i="41"/>
  <c r="K6" i="53"/>
  <c r="B6" i="54"/>
  <c r="T6" i="54"/>
  <c r="M6" i="54"/>
  <c r="J6" i="54"/>
  <c r="U6" i="54"/>
  <c r="H6" i="54"/>
  <c r="L6" i="54"/>
  <c r="O6" i="54"/>
  <c r="C6" i="54"/>
  <c r="E6" i="54"/>
  <c r="D6" i="54"/>
  <c r="K6" i="54"/>
  <c r="Q6" i="54"/>
  <c r="F6" i="54"/>
  <c r="N6" i="54"/>
  <c r="V6" i="54"/>
  <c r="S6" i="50"/>
  <c r="N6" i="50"/>
  <c r="M6" i="50"/>
  <c r="G6" i="50"/>
  <c r="E6" i="50"/>
  <c r="Q6" i="50"/>
  <c r="K6" i="50"/>
  <c r="F6" i="50"/>
  <c r="T6" i="50"/>
  <c r="P6" i="50"/>
  <c r="C6" i="50"/>
  <c r="H6" i="50"/>
  <c r="R6" i="50"/>
  <c r="O6" i="50"/>
  <c r="B6" i="50"/>
  <c r="L6" i="50"/>
  <c r="J6" i="50"/>
  <c r="I6" i="50"/>
  <c r="V6" i="50"/>
  <c r="D6" i="50"/>
  <c r="I6" i="54"/>
  <c r="R9" i="35"/>
  <c r="L9" i="35"/>
  <c r="F9" i="35"/>
  <c r="I9" i="35"/>
  <c r="H9" i="35"/>
  <c r="C9" i="35"/>
  <c r="D9" i="35"/>
  <c r="J9" i="35"/>
  <c r="Q9" i="35"/>
  <c r="K9" i="35"/>
  <c r="M9" i="35"/>
  <c r="G9" i="35"/>
  <c r="E9" i="35"/>
  <c r="N9" i="35"/>
  <c r="S9" i="35"/>
  <c r="O9" i="35"/>
  <c r="U9" i="35"/>
  <c r="T9" i="35"/>
  <c r="B9" i="35"/>
  <c r="V9" i="35"/>
  <c r="P9" i="35"/>
  <c r="B8" i="22"/>
  <c r="B4" i="22"/>
  <c r="B5" i="22" s="1"/>
  <c r="H6" i="44"/>
  <c r="L6" i="44"/>
  <c r="K6" i="44"/>
  <c r="F6" i="44"/>
  <c r="P6" i="44"/>
  <c r="I6" i="44"/>
  <c r="D6" i="44"/>
  <c r="G6" i="44"/>
  <c r="U6" i="44"/>
  <c r="V6" i="44"/>
  <c r="M6" i="44"/>
  <c r="N6" i="44"/>
  <c r="B6" i="44"/>
  <c r="Q6" i="44"/>
  <c r="J6" i="44"/>
  <c r="O6" i="44"/>
  <c r="E6" i="44"/>
  <c r="R6" i="44"/>
  <c r="S6" i="44"/>
  <c r="O6" i="62"/>
  <c r="H6" i="62"/>
  <c r="R6" i="62"/>
  <c r="P6" i="62"/>
  <c r="G6" i="62"/>
  <c r="B6" i="62"/>
  <c r="S6" i="62"/>
  <c r="N6" i="62"/>
  <c r="E6" i="62"/>
  <c r="U6" i="62"/>
  <c r="I6" i="62"/>
  <c r="J6" i="62"/>
  <c r="Q6" i="62"/>
  <c r="M6" i="62"/>
  <c r="L6" i="62"/>
  <c r="F6" i="62"/>
  <c r="T6" i="62"/>
  <c r="U6" i="51"/>
  <c r="S6" i="51"/>
  <c r="P6" i="51"/>
  <c r="F6" i="51"/>
  <c r="O6" i="51"/>
  <c r="L6" i="51"/>
  <c r="N6" i="51"/>
  <c r="J6" i="51"/>
  <c r="D6" i="51"/>
  <c r="H6" i="51"/>
  <c r="T6" i="51"/>
  <c r="V6" i="51"/>
  <c r="M6" i="51"/>
  <c r="B6" i="51"/>
  <c r="K6" i="51"/>
  <c r="I6" i="51"/>
  <c r="E6" i="51"/>
  <c r="C6" i="51"/>
  <c r="U6" i="50"/>
  <c r="S6" i="54"/>
  <c r="I5" i="26"/>
  <c r="I6" i="26" s="1"/>
  <c r="I4" i="28"/>
  <c r="I5" i="28" s="1"/>
  <c r="I6" i="28" s="1"/>
  <c r="R6" i="53"/>
  <c r="C5" i="43"/>
  <c r="P6" i="54"/>
  <c r="E18" i="22"/>
  <c r="F18" i="22"/>
  <c r="M18" i="22"/>
  <c r="I18" i="22"/>
  <c r="T18" i="22"/>
  <c r="J18" i="22"/>
  <c r="U18" i="22"/>
  <c r="O18" i="22"/>
  <c r="G18" i="22"/>
  <c r="H18" i="22"/>
  <c r="N18" i="22"/>
  <c r="B18" i="22"/>
  <c r="D18" i="22"/>
  <c r="K18" i="22"/>
  <c r="R18" i="22"/>
  <c r="P18" i="22"/>
  <c r="S18" i="22"/>
  <c r="L18" i="22"/>
  <c r="Q18" i="22"/>
  <c r="C5" i="45"/>
  <c r="C6" i="45" s="1"/>
  <c r="B4" i="45"/>
  <c r="B5" i="45" s="1"/>
  <c r="M4" i="22"/>
  <c r="M5" i="22" s="1"/>
  <c r="M6" i="22" s="1"/>
  <c r="M5" i="21"/>
  <c r="M6" i="21" s="1"/>
  <c r="R6" i="54"/>
  <c r="K6" i="40"/>
  <c r="B6" i="40"/>
  <c r="N6" i="40"/>
  <c r="H6" i="40"/>
  <c r="G6" i="40"/>
  <c r="T6" i="40"/>
  <c r="L6" i="40"/>
  <c r="S6" i="40"/>
  <c r="M6" i="40"/>
  <c r="C6" i="40"/>
  <c r="I6" i="40"/>
  <c r="Q6" i="40"/>
  <c r="E6" i="40"/>
  <c r="J6" i="40"/>
  <c r="D6" i="40"/>
  <c r="R6" i="40"/>
  <c r="V6" i="40"/>
  <c r="F6" i="40"/>
  <c r="C6" i="44"/>
  <c r="B4" i="31"/>
  <c r="B5" i="31" s="1"/>
  <c r="B4" i="27"/>
  <c r="B5" i="27" s="1"/>
  <c r="B5" i="30"/>
  <c r="V6" i="37"/>
  <c r="Q6" i="37"/>
  <c r="T6" i="37"/>
  <c r="I6" i="37"/>
  <c r="U6" i="37"/>
  <c r="N6" i="37"/>
  <c r="E6" i="37"/>
  <c r="K6" i="37"/>
  <c r="M6" i="37"/>
  <c r="C6" i="37"/>
  <c r="G6" i="37"/>
  <c r="R6" i="37"/>
  <c r="L6" i="37"/>
  <c r="D6" i="37"/>
  <c r="B6" i="37"/>
  <c r="J6" i="37"/>
  <c r="S6" i="37"/>
  <c r="F6" i="37"/>
  <c r="C6" i="22"/>
  <c r="V6" i="60"/>
  <c r="C6" i="60"/>
  <c r="B4" i="56"/>
  <c r="B5" i="56" s="1"/>
  <c r="R6" i="56" s="1"/>
  <c r="T6" i="38"/>
  <c r="C9" i="22"/>
  <c r="B4" i="60"/>
  <c r="B5" i="60" s="1"/>
  <c r="P5" i="41"/>
  <c r="P6" i="41" s="1"/>
  <c r="P4" i="42"/>
  <c r="G6" i="56"/>
  <c r="O5" i="42"/>
  <c r="O4" i="43"/>
  <c r="O5" i="43" s="1"/>
  <c r="V6" i="62"/>
  <c r="Q6" i="53"/>
  <c r="M6" i="41"/>
  <c r="I6" i="41"/>
  <c r="S6" i="41"/>
  <c r="N6" i="41"/>
  <c r="B6" i="41"/>
  <c r="R6" i="41"/>
  <c r="J6" i="41"/>
  <c r="E6" i="41"/>
  <c r="L6" i="41"/>
  <c r="Q6" i="41"/>
  <c r="V6" i="41"/>
  <c r="T6" i="41"/>
  <c r="G6" i="41"/>
  <c r="U6" i="41"/>
  <c r="F6" i="41"/>
  <c r="D6" i="41"/>
  <c r="P6" i="40"/>
  <c r="D6" i="62"/>
  <c r="B6" i="29"/>
  <c r="K6" i="29"/>
  <c r="S6" i="29"/>
  <c r="F6" i="29"/>
  <c r="J6" i="29"/>
  <c r="G6" i="29"/>
  <c r="N6" i="29"/>
  <c r="M6" i="29"/>
  <c r="R6" i="29"/>
  <c r="C6" i="29"/>
  <c r="H6" i="29"/>
  <c r="D6" i="29"/>
  <c r="L6" i="29"/>
  <c r="O6" i="29"/>
  <c r="U6" i="29"/>
  <c r="E6" i="29"/>
  <c r="I6" i="29"/>
  <c r="P6" i="29"/>
  <c r="T6" i="29"/>
  <c r="Q6" i="29"/>
  <c r="H5" i="38"/>
  <c r="H6" i="38" s="1"/>
  <c r="H4" i="39"/>
  <c r="B4" i="38"/>
  <c r="B5" i="38" s="1"/>
  <c r="K6" i="60"/>
  <c r="H5" i="21"/>
  <c r="H6" i="21" s="1"/>
  <c r="H4" i="22"/>
  <c r="H5" i="22" s="1"/>
  <c r="H6" i="22" s="1"/>
  <c r="J6" i="22"/>
  <c r="T6" i="44"/>
  <c r="G6" i="51"/>
  <c r="S6" i="53"/>
  <c r="K5" i="42"/>
  <c r="K4" i="43"/>
  <c r="K5" i="43" s="1"/>
  <c r="R6" i="51"/>
  <c r="P5" i="42" l="1"/>
  <c r="P4" i="43"/>
  <c r="P5" i="43" s="1"/>
  <c r="B4" i="42"/>
  <c r="B5" i="42" s="1"/>
  <c r="O6" i="22"/>
  <c r="T6" i="22"/>
  <c r="E6" i="22"/>
  <c r="G6" i="22"/>
  <c r="K6" i="22"/>
  <c r="U6" i="22"/>
  <c r="B6" i="22"/>
  <c r="R6" i="22"/>
  <c r="S6" i="22"/>
  <c r="L6" i="22"/>
  <c r="I6" i="22"/>
  <c r="Q6" i="22"/>
  <c r="P6" i="22"/>
  <c r="N6" i="22"/>
  <c r="F6" i="22"/>
  <c r="D6" i="22"/>
  <c r="U6" i="55"/>
  <c r="E6" i="55"/>
  <c r="V6" i="55"/>
  <c r="F6" i="55"/>
  <c r="B6" i="55"/>
  <c r="L6" i="55"/>
  <c r="H6" i="55"/>
  <c r="I6" i="55"/>
  <c r="J6" i="55"/>
  <c r="M6" i="55"/>
  <c r="D6" i="55"/>
  <c r="N6" i="55"/>
  <c r="O6" i="55"/>
  <c r="C6" i="55"/>
  <c r="T6" i="55"/>
  <c r="S6" i="55"/>
  <c r="Q6" i="55"/>
  <c r="K6" i="55"/>
  <c r="P6" i="55"/>
  <c r="K6" i="42"/>
  <c r="M6" i="38"/>
  <c r="I6" i="38"/>
  <c r="U6" i="38"/>
  <c r="V6" i="38"/>
  <c r="G6" i="38"/>
  <c r="C6" i="38"/>
  <c r="N6" i="38"/>
  <c r="R6" i="38"/>
  <c r="B6" i="38"/>
  <c r="D6" i="38"/>
  <c r="K6" i="38"/>
  <c r="E6" i="38"/>
  <c r="S6" i="38"/>
  <c r="L6" i="38"/>
  <c r="Q6" i="38"/>
  <c r="J6" i="38"/>
  <c r="F6" i="38"/>
  <c r="O6" i="38"/>
  <c r="P6" i="38"/>
  <c r="L9" i="22"/>
  <c r="D9" i="22"/>
  <c r="E9" i="22"/>
  <c r="K9" i="22"/>
  <c r="B9" i="22"/>
  <c r="Q9" i="22"/>
  <c r="P9" i="22"/>
  <c r="H9" i="22"/>
  <c r="T9" i="22"/>
  <c r="G9" i="22"/>
  <c r="F9" i="22"/>
  <c r="I9" i="22"/>
  <c r="N9" i="22"/>
  <c r="J9" i="22"/>
  <c r="M9" i="22"/>
  <c r="U9" i="22"/>
  <c r="S9" i="22"/>
  <c r="R9" i="22"/>
  <c r="O9" i="22"/>
  <c r="R6" i="55"/>
  <c r="H5" i="39"/>
  <c r="H6" i="39" s="1"/>
  <c r="B4" i="39"/>
  <c r="B5" i="39" s="1"/>
  <c r="B6" i="60"/>
  <c r="H6" i="60"/>
  <c r="D6" i="60"/>
  <c r="P6" i="60"/>
  <c r="Q6" i="60"/>
  <c r="J6" i="60"/>
  <c r="F6" i="60"/>
  <c r="T6" i="60"/>
  <c r="L6" i="60"/>
  <c r="G6" i="60"/>
  <c r="E6" i="60"/>
  <c r="S6" i="60"/>
  <c r="N6" i="60"/>
  <c r="R6" i="60"/>
  <c r="O6" i="60"/>
  <c r="U6" i="60"/>
  <c r="M6" i="60"/>
  <c r="I6" i="60"/>
  <c r="G6" i="55"/>
  <c r="B6" i="30"/>
  <c r="L6" i="30"/>
  <c r="Q6" i="30"/>
  <c r="K6" i="30"/>
  <c r="U6" i="30"/>
  <c r="G6" i="30"/>
  <c r="J6" i="30"/>
  <c r="S6" i="30"/>
  <c r="E6" i="30"/>
  <c r="R6" i="30"/>
  <c r="P6" i="30"/>
  <c r="C6" i="30"/>
  <c r="N6" i="30"/>
  <c r="I6" i="30"/>
  <c r="D6" i="30"/>
  <c r="O6" i="30"/>
  <c r="M6" i="30"/>
  <c r="F6" i="30"/>
  <c r="T6" i="30"/>
  <c r="H6" i="30"/>
  <c r="B4" i="43"/>
  <c r="B5" i="43" s="1"/>
  <c r="O6" i="43"/>
  <c r="C6" i="27"/>
  <c r="E6" i="27"/>
  <c r="G6" i="27"/>
  <c r="P6" i="27"/>
  <c r="K6" i="27"/>
  <c r="B6" i="27"/>
  <c r="L6" i="27"/>
  <c r="I6" i="27"/>
  <c r="Q6" i="27"/>
  <c r="J6" i="27"/>
  <c r="T6" i="27"/>
  <c r="N6" i="27"/>
  <c r="D6" i="27"/>
  <c r="U6" i="27"/>
  <c r="F6" i="27"/>
  <c r="H6" i="27"/>
  <c r="R6" i="27"/>
  <c r="S6" i="27"/>
  <c r="O6" i="27"/>
  <c r="M6" i="27"/>
  <c r="C6" i="43"/>
  <c r="O6" i="42"/>
  <c r="F6" i="56"/>
  <c r="E6" i="56"/>
  <c r="B6" i="56"/>
  <c r="O6" i="56"/>
  <c r="D6" i="56"/>
  <c r="N6" i="56"/>
  <c r="U6" i="56"/>
  <c r="L6" i="56"/>
  <c r="I6" i="56"/>
  <c r="M6" i="56"/>
  <c r="J6" i="56"/>
  <c r="Q6" i="56"/>
  <c r="H6" i="56"/>
  <c r="C6" i="56"/>
  <c r="V6" i="56"/>
  <c r="S6" i="56"/>
  <c r="T6" i="56"/>
  <c r="K6" i="56"/>
  <c r="P6" i="56"/>
  <c r="B6" i="31"/>
  <c r="I6" i="31"/>
  <c r="R6" i="31"/>
  <c r="L6" i="31"/>
  <c r="P6" i="31"/>
  <c r="H6" i="31"/>
  <c r="T6" i="31"/>
  <c r="Q6" i="31"/>
  <c r="K6" i="31"/>
  <c r="F6" i="31"/>
  <c r="N6" i="31"/>
  <c r="U6" i="31"/>
  <c r="O6" i="31"/>
  <c r="G6" i="31"/>
  <c r="C6" i="31"/>
  <c r="S6" i="31"/>
  <c r="D6" i="31"/>
  <c r="E6" i="31"/>
  <c r="M6" i="31"/>
  <c r="J6" i="31"/>
  <c r="K6" i="45"/>
  <c r="H6" i="45"/>
  <c r="N6" i="45"/>
  <c r="P6" i="45"/>
  <c r="G6" i="45"/>
  <c r="Q6" i="45"/>
  <c r="B6" i="45"/>
  <c r="I6" i="45"/>
  <c r="L6" i="45"/>
  <c r="J6" i="45"/>
  <c r="U6" i="45"/>
  <c r="O6" i="45"/>
  <c r="E6" i="45"/>
  <c r="M6" i="45"/>
  <c r="F6" i="45"/>
  <c r="S6" i="45"/>
  <c r="D6" i="45"/>
  <c r="V6" i="45"/>
  <c r="T6" i="45"/>
  <c r="R6" i="45"/>
  <c r="T6" i="42" l="1"/>
  <c r="U6" i="42"/>
  <c r="B6" i="42"/>
  <c r="R6" i="42"/>
  <c r="H6" i="42"/>
  <c r="G6" i="42"/>
  <c r="Q6" i="42"/>
  <c r="J6" i="42"/>
  <c r="L6" i="42"/>
  <c r="S6" i="42"/>
  <c r="I6" i="42"/>
  <c r="V6" i="42"/>
  <c r="M6" i="42"/>
  <c r="F6" i="42"/>
  <c r="E6" i="42"/>
  <c r="D6" i="42"/>
  <c r="N6" i="42"/>
  <c r="C6" i="42"/>
  <c r="P6" i="43"/>
  <c r="P6" i="42"/>
  <c r="L6" i="43"/>
  <c r="H6" i="43"/>
  <c r="V6" i="43"/>
  <c r="B6" i="43"/>
  <c r="R6" i="43"/>
  <c r="T6" i="43"/>
  <c r="U6" i="43"/>
  <c r="D6" i="43"/>
  <c r="S6" i="43"/>
  <c r="E6" i="43"/>
  <c r="I6" i="43"/>
  <c r="M6" i="43"/>
  <c r="J6" i="43"/>
  <c r="Q6" i="43"/>
  <c r="N6" i="43"/>
  <c r="G6" i="43"/>
  <c r="F6" i="43"/>
  <c r="Q6" i="39"/>
  <c r="I6" i="39"/>
  <c r="G6" i="39"/>
  <c r="D6" i="39"/>
  <c r="S6" i="39"/>
  <c r="E6" i="39"/>
  <c r="V6" i="39"/>
  <c r="J6" i="39"/>
  <c r="C6" i="39"/>
  <c r="N6" i="39"/>
  <c r="M6" i="39"/>
  <c r="R6" i="39"/>
  <c r="U6" i="39"/>
  <c r="B6" i="39"/>
  <c r="F6" i="39"/>
  <c r="L6" i="39"/>
  <c r="O6" i="39"/>
  <c r="P6" i="39"/>
  <c r="K6" i="39"/>
  <c r="T6" i="39"/>
  <c r="K6" i="43"/>
</calcChain>
</file>

<file path=xl/sharedStrings.xml><?xml version="1.0" encoding="utf-8"?>
<sst xmlns="http://schemas.openxmlformats.org/spreadsheetml/2006/main" count="2319" uniqueCount="205">
  <si>
    <t>누계</t>
    <phoneticPr fontId="7" type="noConversion"/>
  </si>
  <si>
    <t>합  계</t>
    <phoneticPr fontId="7" type="noConversion"/>
  </si>
  <si>
    <t>(단위:명,%)</t>
    <phoneticPr fontId="7" type="noConversion"/>
  </si>
  <si>
    <t>구분</t>
    <phoneticPr fontId="7" type="noConversion"/>
  </si>
  <si>
    <t>일평균</t>
    <phoneticPr fontId="7" type="noConversion"/>
  </si>
  <si>
    <t>비율</t>
    <phoneticPr fontId="7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</si>
  <si>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</si>
  <si>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</si>
  <si>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</si>
  <si>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</si>
  <si>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</si>
  <si>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</si>
  <si>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</si>
  <si>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</si>
  <si>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</si>
  <si>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</si>
  <si>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7" type="noConversion"/>
  </si>
  <si>
    <t>공항역</t>
    <phoneticPr fontId="7" type="noConversion"/>
  </si>
  <si>
    <t>송정공원역</t>
    <phoneticPr fontId="7" type="noConversion"/>
  </si>
  <si>
    <t>송정리역</t>
    <phoneticPr fontId="7" type="noConversion"/>
  </si>
  <si>
    <t>도산역</t>
    <phoneticPr fontId="7" type="noConversion"/>
  </si>
  <si>
    <t>평동역</t>
    <phoneticPr fontId="7" type="noConversion"/>
  </si>
  <si>
    <t>1월</t>
    <phoneticPr fontId="7" type="noConversion"/>
  </si>
  <si>
    <t>2월</t>
    <phoneticPr fontId="7" type="noConversion"/>
  </si>
  <si>
    <t>3월</t>
    <phoneticPr fontId="7" type="noConversion"/>
  </si>
  <si>
    <t>2013년 1/4분기 수송 현황</t>
    <phoneticPr fontId="7" type="noConversion"/>
  </si>
  <si>
    <t>학동증심사
입구역</t>
    <phoneticPr fontId="7" type="noConversion"/>
  </si>
  <si>
    <t>문화전당역
(구도청)</t>
    <phoneticPr fontId="7" type="noConversion"/>
  </si>
  <si>
    <t>운천역
(호남대입구)</t>
    <phoneticPr fontId="7" type="noConversion"/>
  </si>
  <si>
    <t>2013년 2/4분기 수송 현황</t>
    <phoneticPr fontId="7" type="noConversion"/>
  </si>
  <si>
    <t>4월</t>
    <phoneticPr fontId="7" type="noConversion"/>
  </si>
  <si>
    <t>2013년 3/4분기 수송 현황</t>
    <phoneticPr fontId="7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</si>
  <si>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</si>
  <si>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</si>
  <si>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</si>
  <si>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</si>
  <si>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</si>
  <si>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</si>
  <si>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</si>
  <si>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</si>
  <si>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</si>
  <si>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</si>
  <si>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</si>
  <si>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</si>
  <si>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</si>
  <si>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</si>
  <si>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</si>
  <si>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</si>
  <si>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</si>
  <si>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</si>
  <si>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</si>
  <si>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</si>
  <si>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</si>
  <si>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</si>
  <si>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</si>
  <si>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</si>
  <si>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</si>
  <si>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</si>
  <si>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</si>
  <si>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</si>
  <si>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</si>
  <si>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</si>
  <si>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</si>
  <si>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7" type="noConversion"/>
  </si>
  <si>
    <t>소태역</t>
    <phoneticPr fontId="7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</si>
  <si>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7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</si>
  <si>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7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</si>
  <si>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7" type="noConversion"/>
  </si>
  <si>
    <t>년누계</t>
    <phoneticPr fontId="7" type="noConversion"/>
  </si>
  <si>
    <t>비 율</t>
    <phoneticPr fontId="7" type="noConversion"/>
  </si>
  <si>
    <t>분기누계</t>
    <phoneticPr fontId="7" type="noConversion"/>
  </si>
  <si>
    <t>10 월</t>
    <phoneticPr fontId="7" type="noConversion"/>
  </si>
  <si>
    <t>11 월</t>
    <phoneticPr fontId="7" type="noConversion"/>
  </si>
  <si>
    <t>12 월</t>
    <phoneticPr fontId="7" type="noConversion"/>
  </si>
  <si>
    <t>2012년 2/4분기 수송 현황</t>
    <phoneticPr fontId="7" type="noConversion"/>
  </si>
  <si>
    <t>일평균</t>
    <phoneticPr fontId="7" type="noConversion"/>
  </si>
  <si>
    <t>비율</t>
    <phoneticPr fontId="7" type="noConversion"/>
  </si>
  <si>
    <t>5월</t>
    <phoneticPr fontId="7" type="noConversion"/>
  </si>
  <si>
    <t>일평균</t>
    <phoneticPr fontId="7" type="noConversion"/>
  </si>
  <si>
    <t>비율</t>
    <phoneticPr fontId="7" type="noConversion"/>
  </si>
  <si>
    <t>6월</t>
    <phoneticPr fontId="7" type="noConversion"/>
  </si>
  <si>
    <t>일평균</t>
    <phoneticPr fontId="7" type="noConversion"/>
  </si>
  <si>
    <t>2012년 3/4분기 수송 현황</t>
    <phoneticPr fontId="7" type="noConversion"/>
  </si>
  <si>
    <t>(단위:명,%)</t>
    <phoneticPr fontId="7" type="noConversion"/>
  </si>
  <si>
    <t>구분</t>
    <phoneticPr fontId="7" type="noConversion"/>
  </si>
  <si>
    <t>합  계</t>
    <phoneticPr fontId="7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</si>
  <si>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7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</si>
  <si>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7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</si>
  <si>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7" type="noConversion"/>
  </si>
  <si>
    <t>김대중
컨벤션센터역</t>
    <phoneticPr fontId="7" type="noConversion"/>
  </si>
  <si>
    <t>공항역</t>
    <phoneticPr fontId="7" type="noConversion"/>
  </si>
  <si>
    <t>송정공원역</t>
    <phoneticPr fontId="7" type="noConversion"/>
  </si>
  <si>
    <t>송정리역</t>
    <phoneticPr fontId="7" type="noConversion"/>
  </si>
  <si>
    <t>도산역</t>
    <phoneticPr fontId="7" type="noConversion"/>
  </si>
  <si>
    <t>평동역</t>
    <phoneticPr fontId="7" type="noConversion"/>
  </si>
  <si>
    <t>일평균</t>
    <phoneticPr fontId="7" type="noConversion"/>
  </si>
  <si>
    <t>비율</t>
    <phoneticPr fontId="7" type="noConversion"/>
  </si>
  <si>
    <t>7월</t>
    <phoneticPr fontId="7" type="noConversion"/>
  </si>
  <si>
    <t>8월</t>
    <phoneticPr fontId="7" type="noConversion"/>
  </si>
  <si>
    <t>9월</t>
    <phoneticPr fontId="7" type="noConversion"/>
  </si>
  <si>
    <t>2012년 4/4분기 수송 현황</t>
    <phoneticPr fontId="7" type="noConversion"/>
  </si>
  <si>
    <t>10월</t>
    <phoneticPr fontId="7" type="noConversion"/>
  </si>
  <si>
    <t>11월</t>
    <phoneticPr fontId="7" type="noConversion"/>
  </si>
  <si>
    <t>12월</t>
    <phoneticPr fontId="7" type="noConversion"/>
  </si>
  <si>
    <t>2013년 4/4분기 수송 현황</t>
    <phoneticPr fontId="7" type="noConversion"/>
  </si>
  <si>
    <t>2014년 1/4분기 수송 현황</t>
    <phoneticPr fontId="7" type="noConversion"/>
  </si>
  <si>
    <t>(단위:명,%)</t>
    <phoneticPr fontId="7" type="noConversion"/>
  </si>
  <si>
    <t>구분</t>
    <phoneticPr fontId="7" type="noConversion"/>
  </si>
  <si>
    <t>합  계</t>
    <phoneticPr fontId="7" type="noConversion"/>
  </si>
  <si>
    <t>학동증심사
입구역</t>
    <phoneticPr fontId="7" type="noConversion"/>
  </si>
  <si>
    <t>문화전당역
(구도청)</t>
    <phoneticPr fontId="7" type="noConversion"/>
  </si>
  <si>
    <t>운천역
(호남대입구)</t>
    <phoneticPr fontId="7" type="noConversion"/>
  </si>
  <si>
    <t>김대중
컨벤션센터역</t>
    <phoneticPr fontId="7" type="noConversion"/>
  </si>
  <si>
    <t>공항역</t>
    <phoneticPr fontId="7" type="noConversion"/>
  </si>
  <si>
    <t>송정공원역</t>
    <phoneticPr fontId="7" type="noConversion"/>
  </si>
  <si>
    <t>송정리역</t>
    <phoneticPr fontId="7" type="noConversion"/>
  </si>
  <si>
    <t>도산역</t>
    <phoneticPr fontId="7" type="noConversion"/>
  </si>
  <si>
    <t>평동역</t>
    <phoneticPr fontId="7" type="noConversion"/>
  </si>
  <si>
    <t>누계</t>
    <phoneticPr fontId="7" type="noConversion"/>
  </si>
  <si>
    <t>일평균</t>
    <phoneticPr fontId="7" type="noConversion"/>
  </si>
  <si>
    <t>비율</t>
    <phoneticPr fontId="7" type="noConversion"/>
  </si>
  <si>
    <t>1월</t>
    <phoneticPr fontId="7" type="noConversion"/>
  </si>
  <si>
    <t>2월</t>
    <phoneticPr fontId="7" type="noConversion"/>
  </si>
  <si>
    <t>3월</t>
    <phoneticPr fontId="7" type="noConversion"/>
  </si>
  <si>
    <t>2014년 2/4분기 수송 현황</t>
    <phoneticPr fontId="7" type="noConversion"/>
  </si>
  <si>
    <t>구분</t>
    <phoneticPr fontId="7" type="noConversion"/>
  </si>
  <si>
    <t>합  계</t>
    <phoneticPr fontId="7" type="noConversion"/>
  </si>
  <si>
    <t>학동증심사
입구역</t>
    <phoneticPr fontId="7" type="noConversion"/>
  </si>
  <si>
    <t>문화전당역
(구도청)</t>
    <phoneticPr fontId="7" type="noConversion"/>
  </si>
  <si>
    <t>운천역
(호남대입구)</t>
    <phoneticPr fontId="7" type="noConversion"/>
  </si>
  <si>
    <t>김대중
컨벤션센터역</t>
    <phoneticPr fontId="7" type="noConversion"/>
  </si>
  <si>
    <t>공항역</t>
    <phoneticPr fontId="7" type="noConversion"/>
  </si>
  <si>
    <t>송정공원역</t>
    <phoneticPr fontId="7" type="noConversion"/>
  </si>
  <si>
    <t>송정리역</t>
    <phoneticPr fontId="7" type="noConversion"/>
  </si>
  <si>
    <t>도산역</t>
    <phoneticPr fontId="7" type="noConversion"/>
  </si>
  <si>
    <t>평동역</t>
    <phoneticPr fontId="7" type="noConversion"/>
  </si>
  <si>
    <t>누계</t>
    <phoneticPr fontId="7" type="noConversion"/>
  </si>
  <si>
    <t>일평균</t>
    <phoneticPr fontId="7" type="noConversion"/>
  </si>
  <si>
    <t>비율</t>
    <phoneticPr fontId="7" type="noConversion"/>
  </si>
  <si>
    <t>4월</t>
    <phoneticPr fontId="7" type="noConversion"/>
  </si>
  <si>
    <t>5월</t>
    <phoneticPr fontId="7" type="noConversion"/>
  </si>
  <si>
    <t>6월</t>
    <phoneticPr fontId="7" type="noConversion"/>
  </si>
  <si>
    <t>7월</t>
    <phoneticPr fontId="7" type="noConversion"/>
  </si>
  <si>
    <t>8월</t>
    <phoneticPr fontId="7" type="noConversion"/>
  </si>
  <si>
    <t>9월</t>
    <phoneticPr fontId="7" type="noConversion"/>
  </si>
  <si>
    <t>10월</t>
    <phoneticPr fontId="7" type="noConversion"/>
  </si>
  <si>
    <t>11월</t>
    <phoneticPr fontId="7" type="noConversion"/>
  </si>
  <si>
    <t>12월</t>
    <phoneticPr fontId="7" type="noConversion"/>
  </si>
  <si>
    <t>2014년 3/4분기 수송 현황</t>
    <phoneticPr fontId="7" type="noConversion"/>
  </si>
  <si>
    <t>7 월</t>
    <phoneticPr fontId="7" type="noConversion"/>
  </si>
  <si>
    <t>8 월</t>
    <phoneticPr fontId="7" type="noConversion"/>
  </si>
  <si>
    <t>9 월</t>
    <phoneticPr fontId="7" type="noConversion"/>
  </si>
  <si>
    <t>2014년 4/4분기 수송 현황</t>
    <phoneticPr fontId="7" type="noConversion"/>
  </si>
  <si>
    <t>2015년 1/4분기 수송 현황</t>
    <phoneticPr fontId="7" type="noConversion"/>
  </si>
  <si>
    <t>2015년 2/4분기 수송 현황</t>
    <phoneticPr fontId="7" type="noConversion"/>
  </si>
  <si>
    <t>7 월</t>
    <phoneticPr fontId="7" type="noConversion"/>
  </si>
  <si>
    <t>2015년 3/4분기 수송 현황</t>
    <phoneticPr fontId="7" type="noConversion"/>
  </si>
  <si>
    <t>2015년 4/4분기 수송 현황</t>
    <phoneticPr fontId="7" type="noConversion"/>
  </si>
  <si>
    <t>2016년 1/4분기 수송 현황</t>
    <phoneticPr fontId="7" type="noConversion"/>
  </si>
  <si>
    <t>2016년 2/4분기 수송 현황</t>
    <phoneticPr fontId="7" type="noConversion"/>
  </si>
  <si>
    <t>2016년 3/4분기 수송 현황</t>
    <phoneticPr fontId="7" type="noConversion"/>
  </si>
  <si>
    <t>2016년 4/4분기 수송 현황</t>
    <phoneticPr fontId="7" type="noConversion"/>
  </si>
  <si>
    <t>2017년 1/4분기 수송 현황</t>
    <phoneticPr fontId="7" type="noConversion"/>
  </si>
  <si>
    <t>2017년 2/4분기 수송 현황</t>
    <phoneticPr fontId="7" type="noConversion"/>
  </si>
  <si>
    <t>녹동역</t>
    <phoneticPr fontId="7" type="noConversion"/>
  </si>
  <si>
    <t>문화전당역</t>
    <phoneticPr fontId="7" type="noConversion"/>
  </si>
  <si>
    <t>운천역</t>
    <phoneticPr fontId="7" type="noConversion"/>
  </si>
  <si>
    <t>광주송정역</t>
    <phoneticPr fontId="7" type="noConversion"/>
  </si>
  <si>
    <t>2017년 3/4분기 수송 현황</t>
    <phoneticPr fontId="7" type="noConversion"/>
  </si>
  <si>
    <t>2017년 4/4분기 수송 현황</t>
    <phoneticPr fontId="7" type="noConversion"/>
  </si>
  <si>
    <t>2018년 1/4분기 수송 현황</t>
    <phoneticPr fontId="7" type="noConversion"/>
  </si>
  <si>
    <t>2018년 2/4분기 수송 현황</t>
    <phoneticPr fontId="7" type="noConversion"/>
  </si>
  <si>
    <t>2018년 3/4분기 수송 현황</t>
    <phoneticPr fontId="7" type="noConversion"/>
  </si>
  <si>
    <t>2018년 4/4분기 수송 현황</t>
    <phoneticPr fontId="7" type="noConversion"/>
  </si>
  <si>
    <t>2019년 1/4분기 수송 현황</t>
    <phoneticPr fontId="7" type="noConversion"/>
  </si>
  <si>
    <t>2019년 2/4분기 수송 현황</t>
    <phoneticPr fontId="7" type="noConversion"/>
  </si>
  <si>
    <t>2019년 3/4분기 수송 현황</t>
    <phoneticPr fontId="7" type="noConversion"/>
  </si>
  <si>
    <t>2019년 4/4분기 수송 현황</t>
    <phoneticPr fontId="7" type="noConversion"/>
  </si>
  <si>
    <t>2020년 1/4분기 수송 현황</t>
    <phoneticPr fontId="7" type="noConversion"/>
  </si>
  <si>
    <t>2020년 2/4분기 수송 현황</t>
    <phoneticPr fontId="7" type="noConversion"/>
  </si>
  <si>
    <t>4월</t>
    <phoneticPr fontId="7" type="noConversion"/>
  </si>
  <si>
    <t>5월</t>
    <phoneticPr fontId="7" type="noConversion"/>
  </si>
  <si>
    <t>2020년 3/4분기 수송 현황</t>
    <phoneticPr fontId="7" type="noConversion"/>
  </si>
  <si>
    <t>2020년 4/4분기 수송 현황</t>
    <phoneticPr fontId="7" type="noConversion"/>
  </si>
  <si>
    <t>2021년 1/4분기 수송 현황</t>
    <phoneticPr fontId="7" type="noConversion"/>
  </si>
  <si>
    <t>2021년 2/4분기 수송 현황</t>
    <phoneticPr fontId="7" type="noConversion"/>
  </si>
  <si>
    <t>2021년 3/4분기 수송 현황</t>
    <phoneticPr fontId="7" type="noConversion"/>
  </si>
  <si>
    <t>2021년 4/4분기 수송 현황</t>
    <phoneticPr fontId="7" type="noConversion"/>
  </si>
  <si>
    <t>2022년 1/4분기 수송 현황</t>
    <phoneticPr fontId="7" type="noConversion"/>
  </si>
  <si>
    <t>2022년 2/4분기 수송 현황</t>
    <phoneticPr fontId="7" type="noConversion"/>
  </si>
  <si>
    <t>2022년 3/4분기 수송 현황</t>
    <phoneticPr fontId="7" type="noConversion"/>
  </si>
  <si>
    <t>2022년 4/4분기 수송 현황</t>
    <phoneticPr fontId="7" type="noConversion"/>
  </si>
  <si>
    <t>2023년 1/4분기 수송 현황</t>
    <phoneticPr fontId="7" type="noConversion"/>
  </si>
  <si>
    <t>2023년 2/4분기 수송 현황</t>
    <phoneticPr fontId="7" type="noConversion"/>
  </si>
  <si>
    <t>2023년 3/4분기 수송 현황</t>
    <phoneticPr fontId="7" type="noConversion"/>
  </si>
  <si>
    <t>2023년 4/4분기 수송 현황</t>
    <phoneticPr fontId="7" type="noConversion"/>
  </si>
  <si>
    <t>2024년 1/4분기 수송 현황</t>
    <phoneticPr fontId="7" type="noConversion"/>
  </si>
  <si>
    <t>2024년 2/4분기 수송 현황</t>
    <phoneticPr fontId="7" type="noConversion"/>
  </si>
  <si>
    <t>2024년 3/4분기 수송 현황</t>
    <phoneticPr fontId="7" type="noConversion"/>
  </si>
  <si>
    <t>2024년 4/4분기 수송 현황</t>
    <phoneticPr fontId="7" type="noConversion"/>
  </si>
  <si>
    <t>2025년 1/4분기 수송 현황</t>
    <phoneticPr fontId="7" type="noConversion"/>
  </si>
  <si>
    <t>2025년 2/4분기 수송 현황</t>
    <phoneticPr fontId="7" type="noConversion"/>
  </si>
  <si>
    <t>2025년 3/4분기 수송 현황</t>
    <phoneticPr fontId="7" type="noConversion"/>
  </si>
  <si>
    <t>2025년 4/4분기 수송 현황</t>
    <phoneticPr fontId="7" type="noConversion"/>
  </si>
  <si>
    <t>2026년 1/4분기 수송 현황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</si>
</sst>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-* #,##0.0_-;\-* #,##0.0_-;_-* &quot;-&quot;_-;_-@_-"/>
    <numFmt numFmtId="178" formatCode="#,##0_ "/>
    <numFmt numFmtId="179" formatCode="#,##0.0_ "/>
    <numFmt numFmtId="180" formatCode="_-* #,##0_-;\-* #,##0_-;_-* &quot;-&quot;??_-;_-@_-"/>
    <numFmt numFmtId="181" formatCode="##0.0"/>
  </numFmts>
  <fonts count="2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rgb="FF333333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E6D8E8"/>
        <bgColor indexed="64"/>
      </patternFill>
    </fill>
  </fills>
  <borders count="17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10" fillId="2" borderId="1" xfId="1" applyFont="1" applyFill="1" applyBorder="1" applyAlignment="1">
      <alignment horizontal="center" vertical="center" shrinkToFit="1"/>
    </xf>
    <xf numFmtId="41" fontId="10" fillId="2" borderId="2" xfId="1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center" vertical="center" shrinkToFit="1"/>
    </xf>
    <xf numFmtId="41" fontId="11" fillId="0" borderId="1" xfId="1" applyFont="1" applyFill="1" applyBorder="1" applyAlignment="1">
      <alignment horizontal="center" vertical="center" shrinkToFit="1"/>
    </xf>
    <xf numFmtId="41" fontId="11" fillId="0" borderId="2" xfId="1" applyFont="1" applyFill="1" applyBorder="1" applyAlignment="1">
      <alignment horizontal="center" vertical="center" shrinkToFit="1"/>
    </xf>
    <xf numFmtId="177" fontId="11" fillId="2" borderId="3" xfId="1" applyNumberFormat="1" applyFont="1" applyFill="1" applyBorder="1" applyAlignment="1">
      <alignment horizontal="center" vertical="center" shrinkToFit="1"/>
    </xf>
    <xf numFmtId="177" fontId="11" fillId="0" borderId="3" xfId="1" applyNumberFormat="1" applyFont="1" applyFill="1" applyBorder="1" applyAlignment="1">
      <alignment horizontal="center" vertical="center" shrinkToFit="1"/>
    </xf>
    <xf numFmtId="177" fontId="11" fillId="0" borderId="4" xfId="1" applyNumberFormat="1" applyFont="1" applyFill="1" applyBorder="1" applyAlignment="1">
      <alignment horizontal="center" vertical="center" shrinkToFit="1"/>
    </xf>
    <xf numFmtId="41" fontId="11" fillId="2" borderId="5" xfId="1" applyFont="1" applyFill="1" applyBorder="1" applyAlignment="1">
      <alignment horizontal="center" vertical="center" shrinkToFit="1"/>
    </xf>
    <xf numFmtId="177" fontId="10" fillId="2" borderId="6" xfId="1" applyNumberFormat="1" applyFont="1" applyFill="1" applyBorder="1" applyAlignment="1">
      <alignment horizontal="center" vertical="center" shrinkToFit="1"/>
    </xf>
    <xf numFmtId="177" fontId="10" fillId="0" borderId="6" xfId="1" applyNumberFormat="1" applyFont="1" applyFill="1" applyBorder="1" applyAlignment="1">
      <alignment horizontal="center" vertical="center" shrinkToFit="1"/>
    </xf>
    <xf numFmtId="177" fontId="10" fillId="0" borderId="7" xfId="1" applyNumberFormat="1" applyFont="1" applyFill="1" applyBorder="1" applyAlignment="1">
      <alignment horizontal="center" vertical="center" shrinkToFit="1"/>
    </xf>
    <xf numFmtId="177" fontId="11" fillId="2" borderId="6" xfId="1" applyNumberFormat="1" applyFont="1" applyFill="1" applyBorder="1" applyAlignment="1">
      <alignment horizontal="center" vertical="center" shrinkToFit="1"/>
    </xf>
    <xf numFmtId="41" fontId="11" fillId="0" borderId="5" xfId="1" applyFont="1" applyFill="1" applyBorder="1" applyAlignment="1">
      <alignment horizontal="center" vertical="center" shrinkToFit="1"/>
    </xf>
    <xf numFmtId="41" fontId="11" fillId="2" borderId="8" xfId="1" applyFont="1" applyFill="1" applyBorder="1" applyAlignment="1">
      <alignment horizontal="center" vertical="center" shrinkToFit="1"/>
    </xf>
    <xf numFmtId="177" fontId="11" fillId="0" borderId="6" xfId="1" applyNumberFormat="1" applyFont="1" applyFill="1" applyBorder="1" applyAlignment="1">
      <alignment horizontal="center" vertical="center" shrinkToFit="1"/>
    </xf>
    <xf numFmtId="177" fontId="11" fillId="0" borderId="7" xfId="1" applyNumberFormat="1" applyFont="1" applyFill="1" applyBorder="1" applyAlignment="1">
      <alignment horizontal="center" vertical="center" shrinkToFit="1"/>
    </xf>
    <xf numFmtId="180" fontId="11" fillId="0" borderId="1" xfId="1" applyNumberFormat="1" applyFont="1" applyFill="1" applyBorder="1" applyAlignment="1">
      <alignment horizontal="center" vertical="center" shrinkToFit="1"/>
    </xf>
    <xf numFmtId="41" fontId="11" fillId="0" borderId="0" xfId="1" applyFont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41" fontId="11" fillId="0" borderId="8" xfId="1" applyFont="1" applyFill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/>
    </xf>
    <xf numFmtId="180" fontId="11" fillId="0" borderId="2" xfId="1" applyNumberFormat="1" applyFont="1" applyFill="1" applyBorder="1" applyAlignment="1">
      <alignment horizontal="center" vertical="center" shrinkToFit="1"/>
    </xf>
    <xf numFmtId="178" fontId="16" fillId="0" borderId="5" xfId="4" applyNumberFormat="1" applyFont="1" applyFill="1" applyBorder="1" applyAlignment="1">
      <alignment horizontal="right" vertical="center" wrapText="1"/>
    </xf>
    <xf numFmtId="178" fontId="16" fillId="0" borderId="14" xfId="4" applyNumberFormat="1" applyFont="1" applyFill="1" applyBorder="1" applyAlignment="1">
      <alignment horizontal="right" vertical="center" wrapText="1"/>
    </xf>
    <xf numFmtId="176" fontId="11" fillId="3" borderId="15" xfId="1" applyNumberFormat="1" applyFont="1" applyFill="1" applyBorder="1" applyAlignment="1">
      <alignment horizontal="center" vertical="center" shrinkToFit="1"/>
    </xf>
    <xf numFmtId="41" fontId="11" fillId="3" borderId="16" xfId="1" applyFont="1" applyFill="1" applyBorder="1" applyAlignment="1">
      <alignment horizontal="center" vertical="center" shrinkToFit="1"/>
    </xf>
    <xf numFmtId="41" fontId="11" fillId="3" borderId="16" xfId="1" applyFont="1" applyFill="1" applyBorder="1" applyAlignment="1">
      <alignment horizontal="center" vertical="center" wrapText="1" shrinkToFit="1"/>
    </xf>
    <xf numFmtId="41" fontId="9" fillId="3" borderId="16" xfId="1" applyFont="1" applyFill="1" applyBorder="1" applyAlignment="1">
      <alignment horizontal="center" vertical="center" wrapText="1" shrinkToFit="1"/>
    </xf>
    <xf numFmtId="41" fontId="11" fillId="3" borderId="17" xfId="1" applyFont="1" applyFill="1" applyBorder="1" applyAlignment="1">
      <alignment horizontal="center" vertical="center" shrinkToFit="1"/>
    </xf>
    <xf numFmtId="0" fontId="11" fillId="0" borderId="18" xfId="0" applyFont="1" applyBorder="1" applyAlignment="1">
      <alignment horizontal="center" vertical="center"/>
    </xf>
    <xf numFmtId="177" fontId="11" fillId="2" borderId="19" xfId="1" applyNumberFormat="1" applyFont="1" applyFill="1" applyBorder="1" applyAlignment="1">
      <alignment horizontal="center" vertical="center" shrinkToFit="1"/>
    </xf>
    <xf numFmtId="177" fontId="11" fillId="0" borderId="19" xfId="1" applyNumberFormat="1" applyFont="1" applyFill="1" applyBorder="1" applyAlignment="1">
      <alignment horizontal="center" vertical="center" shrinkToFit="1"/>
    </xf>
    <xf numFmtId="177" fontId="11" fillId="0" borderId="20" xfId="1" applyNumberFormat="1" applyFont="1" applyFill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wrapText="1"/>
    </xf>
    <xf numFmtId="41" fontId="10" fillId="2" borderId="8" xfId="1" applyFont="1" applyFill="1" applyBorder="1" applyAlignment="1">
      <alignment horizontal="center" vertical="center" shrinkToFit="1"/>
    </xf>
    <xf numFmtId="41" fontId="10" fillId="0" borderId="8" xfId="1" applyFont="1" applyBorder="1" applyAlignment="1">
      <alignment horizontal="center" vertical="center" shrinkToFit="1"/>
    </xf>
    <xf numFmtId="41" fontId="10" fillId="0" borderId="21" xfId="1" applyFont="1" applyBorder="1" applyAlignment="1">
      <alignment horizontal="center" vertical="center" shrinkToFit="1"/>
    </xf>
    <xf numFmtId="178" fontId="16" fillId="0" borderId="8" xfId="4" applyNumberFormat="1" applyFont="1" applyFill="1" applyBorder="1" applyAlignment="1">
      <alignment horizontal="right" vertical="center" wrapText="1"/>
    </xf>
    <xf numFmtId="178" fontId="16" fillId="0" borderId="21" xfId="4" applyNumberFormat="1" applyFont="1" applyFill="1" applyBorder="1" applyAlignment="1">
      <alignment horizontal="right" vertical="center" wrapText="1"/>
    </xf>
    <xf numFmtId="41" fontId="11" fillId="0" borderId="0" xfId="1" applyNumberFormat="1" applyFont="1" applyAlignment="1">
      <alignment horizontal="center" vertical="center" shrinkToFit="1"/>
    </xf>
    <xf numFmtId="41" fontId="11" fillId="0" borderId="0" xfId="1" applyNumberFormat="1" applyFont="1" applyAlignment="1">
      <alignment horizontal="center" vertical="center"/>
    </xf>
    <xf numFmtId="41" fontId="11" fillId="0" borderId="0" xfId="1" applyNumberFormat="1" applyFont="1">
      <alignment vertical="center"/>
    </xf>
    <xf numFmtId="41" fontId="9" fillId="0" borderId="0" xfId="1" applyFont="1" applyAlignment="1">
      <alignment horizontal="center" vertical="center" shrinkToFit="1"/>
    </xf>
    <xf numFmtId="41" fontId="9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9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9" fillId="0" borderId="1" xfId="2" applyFont="1" applyFill="1" applyBorder="1" applyAlignment="1">
      <alignment horizontal="center" vertical="center" shrinkToFit="1"/>
    </xf>
    <xf numFmtId="41" fontId="9" fillId="0" borderId="2" xfId="2" applyFont="1" applyFill="1" applyBorder="1" applyAlignment="1">
      <alignment horizontal="center" vertical="center" shrinkToFit="1"/>
    </xf>
    <xf numFmtId="176" fontId="9" fillId="3" borderId="22" xfId="2" applyNumberFormat="1" applyFont="1" applyFill="1" applyBorder="1" applyAlignment="1">
      <alignment horizontal="center" vertical="center" shrinkToFit="1"/>
    </xf>
    <xf numFmtId="41" fontId="9" fillId="3" borderId="23" xfId="2" applyFont="1" applyFill="1" applyBorder="1" applyAlignment="1">
      <alignment horizontal="center" vertical="center" shrinkToFit="1"/>
    </xf>
    <xf numFmtId="41" fontId="9" fillId="3" borderId="23" xfId="2" applyFont="1" applyFill="1" applyBorder="1" applyAlignment="1">
      <alignment horizontal="center" vertical="center" wrapText="1" shrinkToFit="1"/>
    </xf>
    <xf numFmtId="41" fontId="7" fillId="3" borderId="23" xfId="2" applyFont="1" applyFill="1" applyBorder="1" applyAlignment="1">
      <alignment horizontal="center" vertical="center" wrapText="1" shrinkToFit="1"/>
    </xf>
    <xf numFmtId="41" fontId="9" fillId="3" borderId="24" xfId="2" applyFont="1" applyFill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wrapText="1"/>
    </xf>
    <xf numFmtId="41" fontId="10" fillId="2" borderId="1" xfId="2" applyFont="1" applyFill="1" applyBorder="1" applyAlignment="1">
      <alignment horizontal="center" vertical="center" shrinkToFit="1"/>
    </xf>
    <xf numFmtId="41" fontId="10" fillId="0" borderId="1" xfId="2" applyFont="1" applyBorder="1" applyAlignment="1">
      <alignment horizontal="center" vertical="center" shrinkToFit="1"/>
    </xf>
    <xf numFmtId="41" fontId="10" fillId="0" borderId="2" xfId="2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/>
    </xf>
    <xf numFmtId="41" fontId="10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11" fillId="2" borderId="1" xfId="2" applyFont="1" applyFill="1" applyBorder="1" applyAlignment="1">
      <alignment horizontal="center" vertical="center" shrinkToFit="1"/>
    </xf>
    <xf numFmtId="41" fontId="11" fillId="0" borderId="1" xfId="2" applyFont="1" applyFill="1" applyBorder="1" applyAlignment="1">
      <alignment horizontal="center" vertical="center" shrinkToFit="1"/>
    </xf>
    <xf numFmtId="41" fontId="11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77" fontId="11" fillId="2" borderId="3" xfId="2" applyNumberFormat="1" applyFont="1" applyFill="1" applyBorder="1" applyAlignment="1">
      <alignment horizontal="center" vertical="center" shrinkToFit="1"/>
    </xf>
    <xf numFmtId="177" fontId="11" fillId="0" borderId="3" xfId="2" applyNumberFormat="1" applyFont="1" applyFill="1" applyBorder="1" applyAlignment="1">
      <alignment horizontal="center" vertical="center" shrinkToFit="1"/>
    </xf>
    <xf numFmtId="177" fontId="11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11" fillId="2" borderId="5" xfId="2" applyFont="1" applyFill="1" applyBorder="1" applyAlignment="1">
      <alignment horizontal="center" vertical="center" shrinkToFit="1"/>
    </xf>
    <xf numFmtId="41" fontId="9" fillId="0" borderId="5" xfId="2" applyFont="1" applyFill="1" applyBorder="1" applyAlignment="1">
      <alignment horizontal="center" vertical="center" shrinkToFit="1"/>
    </xf>
    <xf numFmtId="41" fontId="9" fillId="0" borderId="14" xfId="2" applyFont="1" applyFill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/>
    </xf>
    <xf numFmtId="177" fontId="10" fillId="2" borderId="6" xfId="2" applyNumberFormat="1" applyFont="1" applyFill="1" applyBorder="1" applyAlignment="1">
      <alignment horizontal="center" vertical="center" shrinkToFit="1"/>
    </xf>
    <xf numFmtId="177" fontId="10" fillId="0" borderId="6" xfId="2" applyNumberFormat="1" applyFont="1" applyFill="1" applyBorder="1" applyAlignment="1">
      <alignment horizontal="center" vertical="center" shrinkToFit="1"/>
    </xf>
    <xf numFmtId="177" fontId="10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77" fontId="11" fillId="2" borderId="6" xfId="2" applyNumberFormat="1" applyFont="1" applyFill="1" applyBorder="1" applyAlignment="1">
      <alignment horizontal="center" vertical="center" shrinkToFit="1"/>
    </xf>
    <xf numFmtId="177" fontId="9" fillId="0" borderId="6" xfId="2" applyNumberFormat="1" applyFont="1" applyFill="1" applyBorder="1" applyAlignment="1">
      <alignment horizontal="center" vertical="center" shrinkToFit="1"/>
    </xf>
    <xf numFmtId="177" fontId="9" fillId="0" borderId="7" xfId="2" applyNumberFormat="1" applyFont="1" applyFill="1" applyBorder="1" applyAlignment="1">
      <alignment horizontal="center" vertical="center" shrinkToFit="1"/>
    </xf>
    <xf numFmtId="41" fontId="11" fillId="0" borderId="5" xfId="2" applyFont="1" applyFill="1" applyBorder="1" applyAlignment="1">
      <alignment horizontal="center" vertical="center" shrinkToFit="1"/>
    </xf>
    <xf numFmtId="41" fontId="11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11" fillId="2" borderId="8" xfId="2" applyFont="1" applyFill="1" applyBorder="1" applyAlignment="1">
      <alignment horizontal="center" vertical="center" shrinkToFit="1"/>
    </xf>
    <xf numFmtId="41" fontId="9" fillId="0" borderId="8" xfId="2" applyFont="1" applyFill="1" applyBorder="1" applyAlignment="1">
      <alignment horizontal="center" vertical="center" shrinkToFit="1"/>
    </xf>
    <xf numFmtId="41" fontId="9" fillId="0" borderId="21" xfId="2" applyFont="1" applyFill="1" applyBorder="1" applyAlignment="1">
      <alignment horizontal="center" vertical="center" shrinkToFit="1"/>
    </xf>
    <xf numFmtId="177" fontId="11" fillId="0" borderId="6" xfId="2" applyNumberFormat="1" applyFont="1" applyFill="1" applyBorder="1" applyAlignment="1">
      <alignment horizontal="center" vertical="center" shrinkToFit="1"/>
    </xf>
    <xf numFmtId="177" fontId="11" fillId="0" borderId="7" xfId="2" applyNumberFormat="1" applyFont="1" applyFill="1" applyBorder="1" applyAlignment="1">
      <alignment horizontal="center" vertical="center" shrinkToFit="1"/>
    </xf>
    <xf numFmtId="176" fontId="9" fillId="3" borderId="25" xfId="2" applyNumberFormat="1" applyFont="1" applyFill="1" applyBorder="1" applyAlignment="1">
      <alignment horizontal="center" vertical="center" shrinkToFit="1"/>
    </xf>
    <xf numFmtId="41" fontId="9" fillId="3" borderId="26" xfId="2" applyFont="1" applyFill="1" applyBorder="1" applyAlignment="1">
      <alignment horizontal="center" vertical="center" shrinkToFit="1"/>
    </xf>
    <xf numFmtId="41" fontId="9" fillId="3" borderId="26" xfId="2" applyFont="1" applyFill="1" applyBorder="1" applyAlignment="1">
      <alignment horizontal="center" vertical="center" wrapText="1" shrinkToFit="1"/>
    </xf>
    <xf numFmtId="41" fontId="9" fillId="3" borderId="27" xfId="2" applyFont="1" applyFill="1" applyBorder="1" applyAlignment="1">
      <alignment horizontal="center" vertical="center" shrinkToFit="1"/>
    </xf>
    <xf numFmtId="41" fontId="7" fillId="3" borderId="26" xfId="2" applyFont="1" applyFill="1" applyBorder="1" applyAlignment="1">
      <alignment horizontal="center" vertical="center" wrapText="1" shrinkToFit="1"/>
    </xf>
    <xf numFmtId="0" fontId="12" fillId="0" borderId="28" xfId="0" applyFont="1" applyBorder="1" applyAlignment="1">
      <alignment horizontal="center" vertical="center" wrapText="1"/>
    </xf>
    <xf numFmtId="41" fontId="10" fillId="2" borderId="29" xfId="2" applyFont="1" applyFill="1" applyBorder="1" applyAlignment="1">
      <alignment horizontal="center" vertical="center" shrinkToFit="1"/>
    </xf>
    <xf numFmtId="41" fontId="10" fillId="0" borderId="30" xfId="2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/>
    </xf>
    <xf numFmtId="41" fontId="10" fillId="2" borderId="32" xfId="2" applyFont="1" applyFill="1" applyBorder="1" applyAlignment="1">
      <alignment horizontal="center" vertical="center" shrinkToFit="1"/>
    </xf>
    <xf numFmtId="41" fontId="10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11" fillId="2" borderId="32" xfId="2" applyFont="1" applyFill="1" applyBorder="1" applyAlignment="1">
      <alignment horizontal="center" vertical="center" shrinkToFit="1"/>
    </xf>
    <xf numFmtId="41" fontId="11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77" fontId="11" fillId="2" borderId="35" xfId="2" applyNumberFormat="1" applyFont="1" applyFill="1" applyBorder="1" applyAlignment="1">
      <alignment horizontal="center" vertical="center" shrinkToFit="1"/>
    </xf>
    <xf numFmtId="177" fontId="11" fillId="0" borderId="36" xfId="2" applyNumberFormat="1" applyFont="1" applyFill="1" applyBorder="1" applyAlignment="1">
      <alignment horizontal="center" vertical="center" shrinkToFit="1"/>
    </xf>
    <xf numFmtId="0" fontId="12" fillId="0" borderId="37" xfId="0" applyFont="1" applyBorder="1" applyAlignment="1">
      <alignment horizontal="center" vertical="center"/>
    </xf>
    <xf numFmtId="177" fontId="10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11" fillId="2" borderId="40" xfId="2" applyFont="1" applyFill="1" applyBorder="1" applyAlignment="1">
      <alignment horizontal="center" vertical="center" shrinkToFit="1"/>
    </xf>
    <xf numFmtId="41" fontId="11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11" fillId="2" borderId="43" xfId="2" applyFont="1" applyFill="1" applyBorder="1" applyAlignment="1">
      <alignment horizontal="center" vertical="center" shrinkToFit="1"/>
    </xf>
    <xf numFmtId="41" fontId="11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77" fontId="11" fillId="2" borderId="38" xfId="2" applyNumberFormat="1" applyFont="1" applyFill="1" applyBorder="1" applyAlignment="1">
      <alignment horizontal="center" vertical="center" shrinkToFit="1"/>
    </xf>
    <xf numFmtId="177" fontId="11" fillId="0" borderId="45" xfId="2" applyNumberFormat="1" applyFont="1" applyFill="1" applyBorder="1" applyAlignment="1">
      <alignment horizontal="center" vertical="center" shrinkToFit="1"/>
    </xf>
    <xf numFmtId="41" fontId="11" fillId="0" borderId="44" xfId="2" applyFont="1" applyFill="1" applyBorder="1" applyAlignment="1">
      <alignment horizontal="center" vertical="center" shrinkToFit="1"/>
    </xf>
    <xf numFmtId="41" fontId="9" fillId="3" borderId="46" xfId="2" applyFont="1" applyFill="1" applyBorder="1" applyAlignment="1">
      <alignment horizontal="center" vertical="center" wrapText="1" shrinkToFit="1"/>
    </xf>
    <xf numFmtId="41" fontId="10" fillId="0" borderId="47" xfId="2" applyFont="1" applyBorder="1" applyAlignment="1">
      <alignment horizontal="center" vertical="center" shrinkToFit="1"/>
    </xf>
    <xf numFmtId="41" fontId="10" fillId="2" borderId="48" xfId="2" applyFont="1" applyFill="1" applyBorder="1" applyAlignment="1">
      <alignment horizontal="center" vertical="center" shrinkToFit="1"/>
    </xf>
    <xf numFmtId="177" fontId="10" fillId="0" borderId="49" xfId="2" applyNumberFormat="1" applyFont="1" applyFill="1" applyBorder="1" applyAlignment="1">
      <alignment horizontal="center" vertical="center" shrinkToFit="1"/>
    </xf>
    <xf numFmtId="177" fontId="10" fillId="0" borderId="45" xfId="2" applyNumberFormat="1" applyFont="1" applyFill="1" applyBorder="1" applyAlignment="1">
      <alignment horizontal="center" vertical="center" shrinkToFit="1"/>
    </xf>
    <xf numFmtId="41" fontId="11" fillId="0" borderId="50" xfId="2" applyFont="1" applyBorder="1" applyAlignment="1">
      <alignment horizontal="center" vertical="center" shrinkToFit="1"/>
    </xf>
    <xf numFmtId="41" fontId="11" fillId="0" borderId="48" xfId="2" applyFont="1" applyFill="1" applyBorder="1" applyAlignment="1">
      <alignment horizontal="center" vertical="center" shrinkToFit="1"/>
    </xf>
    <xf numFmtId="177" fontId="11" fillId="0" borderId="49" xfId="2" applyNumberFormat="1" applyFont="1" applyFill="1" applyBorder="1" applyAlignment="1">
      <alignment horizontal="center" vertical="center" shrinkToFit="1"/>
    </xf>
    <xf numFmtId="41" fontId="11" fillId="0" borderId="50" xfId="2" applyFont="1" applyFill="1" applyBorder="1" applyAlignment="1">
      <alignment horizontal="center" vertical="center" shrinkToFit="1"/>
    </xf>
    <xf numFmtId="177" fontId="11" fillId="0" borderId="51" xfId="2" applyNumberFormat="1" applyFont="1" applyFill="1" applyBorder="1" applyAlignment="1">
      <alignment horizontal="center" vertical="center" shrinkToFit="1"/>
    </xf>
    <xf numFmtId="41" fontId="11" fillId="0" borderId="52" xfId="2" applyFont="1" applyFill="1" applyBorder="1" applyAlignment="1">
      <alignment horizontal="center" vertical="center" shrinkToFit="1"/>
    </xf>
    <xf numFmtId="41" fontId="9" fillId="3" borderId="53" xfId="2" applyFont="1" applyFill="1" applyBorder="1" applyAlignment="1">
      <alignment horizontal="center" vertical="center" shrinkToFit="1"/>
    </xf>
    <xf numFmtId="0" fontId="12" fillId="0" borderId="28" xfId="0" applyFont="1" applyBorder="1" applyAlignment="1">
      <alignment horizontal="center" vertical="center" shrinkToFit="1"/>
    </xf>
    <xf numFmtId="41" fontId="10" fillId="2" borderId="29" xfId="2" applyFont="1" applyFill="1" applyBorder="1" applyAlignment="1">
      <alignment vertical="center" shrinkToFit="1"/>
    </xf>
    <xf numFmtId="41" fontId="10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10" fillId="2" borderId="32" xfId="2" applyFont="1" applyFill="1" applyBorder="1" applyAlignment="1">
      <alignment vertical="center" shrinkToFit="1"/>
    </xf>
    <xf numFmtId="41" fontId="10" fillId="2" borderId="33" xfId="2" applyFont="1" applyFill="1" applyBorder="1" applyAlignment="1">
      <alignment vertical="center" shrinkToFit="1"/>
    </xf>
    <xf numFmtId="41" fontId="10" fillId="2" borderId="54" xfId="2" applyFont="1" applyFill="1" applyBorder="1" applyAlignment="1">
      <alignment vertical="center" shrinkToFit="1"/>
    </xf>
    <xf numFmtId="0" fontId="12" fillId="0" borderId="55" xfId="0" applyFont="1" applyBorder="1" applyAlignment="1">
      <alignment horizontal="center" vertical="center"/>
    </xf>
    <xf numFmtId="178" fontId="10" fillId="2" borderId="56" xfId="0" applyNumberFormat="1" applyFont="1" applyFill="1" applyBorder="1" applyAlignment="1">
      <alignment vertical="center" shrinkToFit="1"/>
    </xf>
    <xf numFmtId="178" fontId="0" fillId="0" borderId="0" xfId="0" applyNumberFormat="1" applyAlignment="1">
      <alignment vertical="center" shrinkToFit="1"/>
    </xf>
    <xf numFmtId="0" fontId="12" fillId="0" borderId="57" xfId="0" applyFont="1" applyBorder="1" applyAlignment="1">
      <alignment horizontal="center" vertical="center" shrinkToFit="1"/>
    </xf>
    <xf numFmtId="41" fontId="10" fillId="2" borderId="58" xfId="2" applyFont="1" applyFill="1" applyBorder="1" applyAlignment="1">
      <alignment vertical="center" shrinkToFit="1"/>
    </xf>
    <xf numFmtId="0" fontId="12" fillId="0" borderId="34" xfId="0" applyFont="1" applyBorder="1" applyAlignment="1">
      <alignment horizontal="center" vertical="center"/>
    </xf>
    <xf numFmtId="178" fontId="10" fillId="2" borderId="35" xfId="0" applyNumberFormat="1" applyFont="1" applyFill="1" applyBorder="1" applyAlignment="1">
      <alignment vertical="center" shrinkToFit="1"/>
    </xf>
    <xf numFmtId="41" fontId="11" fillId="2" borderId="40" xfId="2" applyFont="1" applyFill="1" applyBorder="1" applyAlignment="1">
      <alignment vertical="center" shrinkToFit="1"/>
    </xf>
    <xf numFmtId="41" fontId="11" fillId="2" borderId="32" xfId="2" applyFont="1" applyFill="1" applyBorder="1" applyAlignment="1">
      <alignment vertical="center" shrinkToFit="1"/>
    </xf>
    <xf numFmtId="178" fontId="11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11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78" fontId="11" fillId="2" borderId="56" xfId="0" applyNumberFormat="1" applyFont="1" applyFill="1" applyBorder="1" applyAlignment="1">
      <alignment vertical="center" shrinkToFit="1"/>
    </xf>
    <xf numFmtId="178" fontId="11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10" fillId="0" borderId="59" xfId="2" applyFont="1" applyFill="1" applyBorder="1" applyAlignment="1">
      <alignment vertical="center" shrinkToFit="1"/>
    </xf>
    <xf numFmtId="41" fontId="10" fillId="0" borderId="60" xfId="2" applyFont="1" applyFill="1" applyBorder="1" applyAlignment="1">
      <alignment vertical="center" shrinkToFit="1"/>
    </xf>
    <xf numFmtId="41" fontId="10" fillId="0" borderId="61" xfId="2" applyFont="1" applyFill="1" applyBorder="1" applyAlignment="1">
      <alignment vertical="center" shrinkToFit="1"/>
    </xf>
    <xf numFmtId="41" fontId="10" fillId="0" borderId="47" xfId="2" applyFont="1" applyBorder="1" applyAlignment="1">
      <alignment vertical="center" shrinkToFit="1"/>
    </xf>
    <xf numFmtId="41" fontId="10" fillId="2" borderId="48" xfId="2" applyFont="1" applyFill="1" applyBorder="1" applyAlignment="1">
      <alignment vertical="center" shrinkToFit="1"/>
    </xf>
    <xf numFmtId="41" fontId="9" fillId="3" borderId="62" xfId="2" applyFont="1" applyFill="1" applyBorder="1" applyAlignment="1">
      <alignment horizontal="center" vertical="center" shrinkToFit="1"/>
    </xf>
    <xf numFmtId="179" fontId="10" fillId="0" borderId="63" xfId="0" applyNumberFormat="1" applyFont="1" applyFill="1" applyBorder="1" applyAlignment="1">
      <alignment vertical="center" shrinkToFit="1"/>
    </xf>
    <xf numFmtId="179" fontId="10" fillId="0" borderId="64" xfId="0" applyNumberFormat="1" applyFont="1" applyFill="1" applyBorder="1" applyAlignment="1">
      <alignment vertical="center" shrinkToFit="1"/>
    </xf>
    <xf numFmtId="179" fontId="10" fillId="0" borderId="65" xfId="0" applyNumberFormat="1" applyFont="1" applyFill="1" applyBorder="1" applyAlignment="1">
      <alignment vertical="center" shrinkToFit="1"/>
    </xf>
    <xf numFmtId="179" fontId="10" fillId="0" borderId="51" xfId="0" applyNumberFormat="1" applyFont="1" applyFill="1" applyBorder="1" applyAlignment="1">
      <alignment vertical="center" shrinkToFit="1"/>
    </xf>
    <xf numFmtId="179" fontId="10" fillId="0" borderId="36" xfId="0" applyNumberFormat="1" applyFont="1" applyFill="1" applyBorder="1" applyAlignment="1">
      <alignment vertical="center" shrinkToFit="1"/>
    </xf>
    <xf numFmtId="179" fontId="10" fillId="0" borderId="66" xfId="0" applyNumberFormat="1" applyFont="1" applyFill="1" applyBorder="1" applyAlignment="1">
      <alignment vertical="center" shrinkToFit="1"/>
    </xf>
    <xf numFmtId="41" fontId="11" fillId="0" borderId="52" xfId="2" applyFont="1" applyFill="1" applyBorder="1" applyAlignment="1">
      <alignment vertical="center" shrinkToFit="1"/>
    </xf>
    <xf numFmtId="41" fontId="11" fillId="0" borderId="41" xfId="2" applyFont="1" applyFill="1" applyBorder="1" applyAlignment="1">
      <alignment vertical="center" shrinkToFit="1"/>
    </xf>
    <xf numFmtId="41" fontId="11" fillId="0" borderId="67" xfId="2" applyFont="1" applyFill="1" applyBorder="1" applyAlignment="1">
      <alignment vertical="center" shrinkToFit="1"/>
    </xf>
    <xf numFmtId="41" fontId="11" fillId="0" borderId="48" xfId="2" applyFont="1" applyFill="1" applyBorder="1" applyAlignment="1">
      <alignment vertical="center" shrinkToFit="1"/>
    </xf>
    <xf numFmtId="41" fontId="11" fillId="0" borderId="33" xfId="2" applyFont="1" applyFill="1" applyBorder="1" applyAlignment="1">
      <alignment vertical="center" shrinkToFit="1"/>
    </xf>
    <xf numFmtId="41" fontId="11" fillId="0" borderId="54" xfId="2" applyFont="1" applyFill="1" applyBorder="1" applyAlignment="1">
      <alignment vertical="center" shrinkToFit="1"/>
    </xf>
    <xf numFmtId="179" fontId="11" fillId="0" borderId="49" xfId="0" applyNumberFormat="1" applyFont="1" applyFill="1" applyBorder="1" applyAlignment="1">
      <alignment vertical="center" shrinkToFit="1"/>
    </xf>
    <xf numFmtId="179" fontId="11" fillId="0" borderId="45" xfId="0" applyNumberFormat="1" applyFont="1" applyFill="1" applyBorder="1" applyAlignment="1">
      <alignment vertical="center" shrinkToFit="1"/>
    </xf>
    <xf numFmtId="179" fontId="11" fillId="0" borderId="68" xfId="0" applyNumberFormat="1" applyFont="1" applyFill="1" applyBorder="1" applyAlignment="1">
      <alignment vertical="center" shrinkToFit="1"/>
    </xf>
    <xf numFmtId="179" fontId="0" fillId="0" borderId="0" xfId="0" applyNumberFormat="1" applyAlignment="1">
      <alignment vertical="center" shrinkToFit="1"/>
    </xf>
    <xf numFmtId="41" fontId="11" fillId="0" borderId="59" xfId="2" applyFont="1" applyFill="1" applyBorder="1" applyAlignment="1">
      <alignment vertical="center" shrinkToFit="1"/>
    </xf>
    <xf numFmtId="41" fontId="11" fillId="0" borderId="60" xfId="2" applyFont="1" applyFill="1" applyBorder="1" applyAlignment="1">
      <alignment vertical="center" shrinkToFit="1"/>
    </xf>
    <xf numFmtId="41" fontId="11" fillId="0" borderId="61" xfId="2" applyFont="1" applyFill="1" applyBorder="1" applyAlignment="1">
      <alignment vertical="center" shrinkToFit="1"/>
    </xf>
    <xf numFmtId="179" fontId="11" fillId="0" borderId="63" xfId="0" applyNumberFormat="1" applyFont="1" applyFill="1" applyBorder="1" applyAlignment="1">
      <alignment vertical="center" shrinkToFit="1"/>
    </xf>
    <xf numFmtId="179" fontId="11" fillId="0" borderId="64" xfId="0" applyNumberFormat="1" applyFont="1" applyFill="1" applyBorder="1" applyAlignment="1">
      <alignment vertical="center" shrinkToFit="1"/>
    </xf>
    <xf numFmtId="179" fontId="11" fillId="0" borderId="65" xfId="0" applyNumberFormat="1" applyFont="1" applyFill="1" applyBorder="1" applyAlignment="1">
      <alignment vertical="center" shrinkToFit="1"/>
    </xf>
    <xf numFmtId="179" fontId="11" fillId="0" borderId="51" xfId="0" applyNumberFormat="1" applyFont="1" applyFill="1" applyBorder="1" applyAlignment="1">
      <alignment vertical="center" shrinkToFit="1"/>
    </xf>
    <xf numFmtId="179" fontId="11" fillId="0" borderId="36" xfId="0" applyNumberFormat="1" applyFont="1" applyFill="1" applyBorder="1" applyAlignment="1">
      <alignment vertical="center" shrinkToFit="1"/>
    </xf>
    <xf numFmtId="179" fontId="11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6" fontId="9" fillId="3" borderId="69" xfId="2" applyNumberFormat="1" applyFont="1" applyFill="1" applyBorder="1" applyAlignment="1">
      <alignment horizontal="center" vertical="center" shrinkToFit="1"/>
    </xf>
    <xf numFmtId="0" fontId="12" fillId="0" borderId="70" xfId="0" applyFont="1" applyBorder="1" applyAlignment="1">
      <alignment horizontal="center" vertical="center" shrinkToFit="1"/>
    </xf>
    <xf numFmtId="0" fontId="12" fillId="0" borderId="71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73" xfId="0" applyFont="1" applyBorder="1" applyAlignment="1">
      <alignment horizontal="center" vertical="center" shrinkToFit="1"/>
    </xf>
    <xf numFmtId="0" fontId="12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9" fillId="3" borderId="77" xfId="2" applyFont="1" applyFill="1" applyBorder="1" applyAlignment="1">
      <alignment horizontal="center" vertical="center" shrinkToFit="1"/>
    </xf>
    <xf numFmtId="41" fontId="10" fillId="2" borderId="78" xfId="2" applyFont="1" applyFill="1" applyBorder="1" applyAlignment="1">
      <alignment vertical="center" shrinkToFit="1"/>
    </xf>
    <xf numFmtId="41" fontId="10" fillId="2" borderId="79" xfId="2" applyFont="1" applyFill="1" applyBorder="1" applyAlignment="1">
      <alignment vertical="center" shrinkToFit="1"/>
    </xf>
    <xf numFmtId="178" fontId="10" fillId="2" borderId="80" xfId="0" applyNumberFormat="1" applyFont="1" applyFill="1" applyBorder="1" applyAlignment="1">
      <alignment vertical="center" shrinkToFit="1"/>
    </xf>
    <xf numFmtId="41" fontId="10" fillId="2" borderId="81" xfId="2" applyFont="1" applyFill="1" applyBorder="1" applyAlignment="1">
      <alignment vertical="center" shrinkToFit="1"/>
    </xf>
    <xf numFmtId="178" fontId="10" fillId="2" borderId="82" xfId="0" applyNumberFormat="1" applyFont="1" applyFill="1" applyBorder="1" applyAlignment="1">
      <alignment vertical="center" shrinkToFit="1"/>
    </xf>
    <xf numFmtId="41" fontId="11" fillId="2" borderId="81" xfId="2" applyFont="1" applyFill="1" applyBorder="1" applyAlignment="1">
      <alignment vertical="center" shrinkToFit="1"/>
    </xf>
    <xf numFmtId="41" fontId="11" fillId="2" borderId="79" xfId="2" applyFont="1" applyFill="1" applyBorder="1" applyAlignment="1">
      <alignment vertical="center" shrinkToFit="1"/>
    </xf>
    <xf numFmtId="178" fontId="11" fillId="2" borderId="83" xfId="0" applyNumberFormat="1" applyFont="1" applyFill="1" applyBorder="1" applyAlignment="1">
      <alignment vertical="center" shrinkToFit="1"/>
    </xf>
    <xf numFmtId="41" fontId="11" fillId="2" borderId="84" xfId="2" applyFont="1" applyFill="1" applyBorder="1" applyAlignment="1">
      <alignment vertical="center" shrinkToFit="1"/>
    </xf>
    <xf numFmtId="178" fontId="11" fillId="2" borderId="80" xfId="0" applyNumberFormat="1" applyFont="1" applyFill="1" applyBorder="1" applyAlignment="1">
      <alignment vertical="center" shrinkToFit="1"/>
    </xf>
    <xf numFmtId="178" fontId="11" fillId="2" borderId="82" xfId="0" applyNumberFormat="1" applyFont="1" applyFill="1" applyBorder="1" applyAlignment="1">
      <alignment vertical="center" shrinkToFit="1"/>
    </xf>
    <xf numFmtId="41" fontId="9" fillId="3" borderId="85" xfId="2" applyFont="1" applyFill="1" applyBorder="1" applyAlignment="1">
      <alignment horizontal="center" vertical="center" shrinkToFit="1"/>
    </xf>
    <xf numFmtId="41" fontId="10" fillId="0" borderId="86" xfId="2" applyFont="1" applyBorder="1" applyAlignment="1">
      <alignment vertical="center" shrinkToFit="1"/>
    </xf>
    <xf numFmtId="41" fontId="10" fillId="2" borderId="87" xfId="2" applyFont="1" applyFill="1" applyBorder="1" applyAlignment="1">
      <alignment vertical="center" shrinkToFit="1"/>
    </xf>
    <xf numFmtId="179" fontId="10" fillId="0" borderId="88" xfId="0" applyNumberFormat="1" applyFont="1" applyFill="1" applyBorder="1" applyAlignment="1">
      <alignment vertical="center" shrinkToFit="1"/>
    </xf>
    <xf numFmtId="41" fontId="10" fillId="0" borderId="89" xfId="2" applyFont="1" applyFill="1" applyBorder="1" applyAlignment="1">
      <alignment vertical="center" shrinkToFit="1"/>
    </xf>
    <xf numFmtId="179" fontId="10" fillId="0" borderId="90" xfId="0" applyNumberFormat="1" applyFont="1" applyFill="1" applyBorder="1" applyAlignment="1">
      <alignment vertical="center" shrinkToFit="1"/>
    </xf>
    <xf numFmtId="41" fontId="11" fillId="0" borderId="89" xfId="2" applyFont="1" applyFill="1" applyBorder="1" applyAlignment="1">
      <alignment vertical="center" shrinkToFit="1"/>
    </xf>
    <xf numFmtId="41" fontId="11" fillId="0" borderId="87" xfId="2" applyFont="1" applyFill="1" applyBorder="1" applyAlignment="1">
      <alignment vertical="center" shrinkToFit="1"/>
    </xf>
    <xf numFmtId="179" fontId="11" fillId="0" borderId="91" xfId="0" applyNumberFormat="1" applyFont="1" applyFill="1" applyBorder="1" applyAlignment="1">
      <alignment vertical="center" shrinkToFit="1"/>
    </xf>
    <xf numFmtId="41" fontId="11" fillId="0" borderId="92" xfId="2" applyFont="1" applyFill="1" applyBorder="1" applyAlignment="1">
      <alignment vertical="center" shrinkToFit="1"/>
    </xf>
    <xf numFmtId="179" fontId="11" fillId="0" borderId="88" xfId="0" applyNumberFormat="1" applyFont="1" applyFill="1" applyBorder="1" applyAlignment="1">
      <alignment vertical="center" shrinkToFit="1"/>
    </xf>
    <xf numFmtId="179" fontId="11" fillId="0" borderId="90" xfId="0" applyNumberFormat="1" applyFont="1" applyFill="1" applyBorder="1" applyAlignment="1">
      <alignment vertical="center" shrinkToFit="1"/>
    </xf>
    <xf numFmtId="41" fontId="9" fillId="3" borderId="85" xfId="2" applyFont="1" applyFill="1" applyBorder="1" applyAlignment="1">
      <alignment horizontal="center" vertical="center" wrapText="1" shrinkToFit="1"/>
    </xf>
    <xf numFmtId="41" fontId="9" fillId="3" borderId="93" xfId="2" applyFont="1" applyFill="1" applyBorder="1" applyAlignment="1">
      <alignment horizontal="center" vertical="center" shrinkToFit="1"/>
    </xf>
    <xf numFmtId="41" fontId="10" fillId="0" borderId="94" xfId="2" applyFont="1" applyBorder="1" applyAlignment="1">
      <alignment vertical="center" shrinkToFit="1"/>
    </xf>
    <xf numFmtId="41" fontId="10" fillId="2" borderId="95" xfId="2" applyFont="1" applyFill="1" applyBorder="1" applyAlignment="1">
      <alignment vertical="center" shrinkToFit="1"/>
    </xf>
    <xf numFmtId="179" fontId="10" fillId="0" borderId="96" xfId="0" applyNumberFormat="1" applyFont="1" applyFill="1" applyBorder="1" applyAlignment="1">
      <alignment vertical="center" shrinkToFit="1"/>
    </xf>
    <xf numFmtId="41" fontId="10" fillId="0" borderId="97" xfId="2" applyFont="1" applyFill="1" applyBorder="1" applyAlignment="1">
      <alignment vertical="center" shrinkToFit="1"/>
    </xf>
    <xf numFmtId="179" fontId="10" fillId="0" borderId="98" xfId="0" applyNumberFormat="1" applyFont="1" applyFill="1" applyBorder="1" applyAlignment="1">
      <alignment vertical="center" shrinkToFit="1"/>
    </xf>
    <xf numFmtId="41" fontId="11" fillId="0" borderId="97" xfId="2" applyFont="1" applyFill="1" applyBorder="1" applyAlignment="1">
      <alignment vertical="center" shrinkToFit="1"/>
    </xf>
    <xf numFmtId="41" fontId="11" fillId="0" borderId="95" xfId="2" applyFont="1" applyFill="1" applyBorder="1" applyAlignment="1">
      <alignment vertical="center" shrinkToFit="1"/>
    </xf>
    <xf numFmtId="179" fontId="11" fillId="0" borderId="99" xfId="0" applyNumberFormat="1" applyFont="1" applyFill="1" applyBorder="1" applyAlignment="1">
      <alignment vertical="center" shrinkToFit="1"/>
    </xf>
    <xf numFmtId="41" fontId="11" fillId="0" borderId="100" xfId="2" applyFont="1" applyFill="1" applyBorder="1" applyAlignment="1">
      <alignment vertical="center" shrinkToFit="1"/>
    </xf>
    <xf numFmtId="179" fontId="11" fillId="0" borderId="96" xfId="0" applyNumberFormat="1" applyFont="1" applyFill="1" applyBorder="1" applyAlignment="1">
      <alignment vertical="center" shrinkToFit="1"/>
    </xf>
    <xf numFmtId="179" fontId="11" fillId="0" borderId="98" xfId="0" applyNumberFormat="1" applyFont="1" applyFill="1" applyBorder="1" applyAlignment="1">
      <alignment vertical="center" shrinkToFit="1"/>
    </xf>
    <xf numFmtId="41" fontId="10" fillId="0" borderId="41" xfId="2" applyFont="1" applyFill="1" applyBorder="1" applyAlignment="1">
      <alignment vertical="center" shrinkToFit="1"/>
    </xf>
    <xf numFmtId="176" fontId="9" fillId="3" borderId="69" xfId="1" applyNumberFormat="1" applyFont="1" applyFill="1" applyBorder="1" applyAlignment="1">
      <alignment horizontal="center" vertical="center" shrinkToFit="1"/>
    </xf>
    <xf numFmtId="41" fontId="9" fillId="3" borderId="77" xfId="1" applyFont="1" applyFill="1" applyBorder="1" applyAlignment="1">
      <alignment horizontal="center" vertical="center" shrinkToFit="1"/>
    </xf>
    <xf numFmtId="41" fontId="9" fillId="3" borderId="85" xfId="1" applyFont="1" applyFill="1" applyBorder="1" applyAlignment="1">
      <alignment horizontal="center" vertical="center" shrinkToFit="1"/>
    </xf>
    <xf numFmtId="41" fontId="7" fillId="3" borderId="26" xfId="1" applyFont="1" applyFill="1" applyBorder="1" applyAlignment="1">
      <alignment horizontal="center" vertical="center" wrapText="1" shrinkToFit="1"/>
    </xf>
    <xf numFmtId="41" fontId="9" fillId="3" borderId="26" xfId="1" applyFont="1" applyFill="1" applyBorder="1" applyAlignment="1">
      <alignment horizontal="center" vertical="center" shrinkToFit="1"/>
    </xf>
    <xf numFmtId="41" fontId="9" fillId="3" borderId="85" xfId="1" applyFont="1" applyFill="1" applyBorder="1" applyAlignment="1">
      <alignment horizontal="center" vertical="center" wrapText="1" shrinkToFit="1"/>
    </xf>
    <xf numFmtId="41" fontId="9" fillId="3" borderId="26" xfId="1" applyFont="1" applyFill="1" applyBorder="1" applyAlignment="1">
      <alignment horizontal="center" vertical="center" wrapText="1" shrinkToFit="1"/>
    </xf>
    <xf numFmtId="41" fontId="9" fillId="3" borderId="93" xfId="1" applyFont="1" applyFill="1" applyBorder="1" applyAlignment="1">
      <alignment horizontal="center" vertical="center" shrinkToFit="1"/>
    </xf>
    <xf numFmtId="41" fontId="9" fillId="0" borderId="0" xfId="1" applyFont="1" applyBorder="1" applyAlignment="1">
      <alignment horizontal="center" vertical="center" shrinkToFit="1"/>
    </xf>
    <xf numFmtId="41" fontId="10" fillId="2" borderId="78" xfId="1" applyFont="1" applyFill="1" applyBorder="1" applyAlignment="1">
      <alignment vertical="center" shrinkToFit="1"/>
    </xf>
    <xf numFmtId="41" fontId="10" fillId="0" borderId="86" xfId="1" applyFont="1" applyBorder="1" applyAlignment="1">
      <alignment vertical="center" shrinkToFit="1"/>
    </xf>
    <xf numFmtId="41" fontId="10" fillId="0" borderId="30" xfId="1" applyFont="1" applyBorder="1" applyAlignment="1">
      <alignment vertical="center" shrinkToFit="1"/>
    </xf>
    <xf numFmtId="41" fontId="10" fillId="0" borderId="101" xfId="1" applyFont="1" applyBorder="1" applyAlignment="1">
      <alignment vertical="center" shrinkToFit="1"/>
    </xf>
    <xf numFmtId="41" fontId="10" fillId="2" borderId="79" xfId="1" applyFont="1" applyFill="1" applyBorder="1" applyAlignment="1">
      <alignment vertical="center" shrinkToFit="1"/>
    </xf>
    <xf numFmtId="41" fontId="10" fillId="2" borderId="87" xfId="1" applyFont="1" applyFill="1" applyBorder="1" applyAlignment="1">
      <alignment vertical="center" shrinkToFit="1"/>
    </xf>
    <xf numFmtId="41" fontId="10" fillId="2" borderId="33" xfId="1" applyFont="1" applyFill="1" applyBorder="1" applyAlignment="1">
      <alignment vertical="center" shrinkToFit="1"/>
    </xf>
    <xf numFmtId="41" fontId="10" fillId="2" borderId="54" xfId="1" applyFont="1" applyFill="1" applyBorder="1" applyAlignment="1">
      <alignment vertical="center" shrinkToFit="1"/>
    </xf>
    <xf numFmtId="41" fontId="10" fillId="2" borderId="81" xfId="1" applyFont="1" applyFill="1" applyBorder="1" applyAlignment="1">
      <alignment vertical="center" shrinkToFit="1"/>
    </xf>
    <xf numFmtId="41" fontId="10" fillId="0" borderId="89" xfId="1" applyFont="1" applyFill="1" applyBorder="1" applyAlignment="1">
      <alignment vertical="center" shrinkToFit="1"/>
    </xf>
    <xf numFmtId="41" fontId="10" fillId="0" borderId="41" xfId="1" applyFont="1" applyFill="1" applyBorder="1" applyAlignment="1">
      <alignment vertical="center" shrinkToFit="1"/>
    </xf>
    <xf numFmtId="41" fontId="10" fillId="0" borderId="97" xfId="1" applyFont="1" applyFill="1" applyBorder="1" applyAlignment="1">
      <alignment vertical="center" shrinkToFit="1"/>
    </xf>
    <xf numFmtId="41" fontId="10" fillId="2" borderId="95" xfId="1" applyFont="1" applyFill="1" applyBorder="1" applyAlignment="1">
      <alignment vertical="center" shrinkToFit="1"/>
    </xf>
    <xf numFmtId="41" fontId="11" fillId="2" borderId="81" xfId="1" applyFont="1" applyFill="1" applyBorder="1" applyAlignment="1">
      <alignment vertical="center" shrinkToFit="1"/>
    </xf>
    <xf numFmtId="41" fontId="11" fillId="0" borderId="89" xfId="1" applyFont="1" applyFill="1" applyBorder="1" applyAlignment="1">
      <alignment vertical="center" shrinkToFit="1"/>
    </xf>
    <xf numFmtId="41" fontId="11" fillId="0" borderId="41" xfId="1" applyFont="1" applyFill="1" applyBorder="1" applyAlignment="1">
      <alignment vertical="center" shrinkToFit="1"/>
    </xf>
    <xf numFmtId="41" fontId="11" fillId="0" borderId="97" xfId="1" applyFont="1" applyFill="1" applyBorder="1" applyAlignment="1">
      <alignment vertical="center" shrinkToFit="1"/>
    </xf>
    <xf numFmtId="41" fontId="11" fillId="2" borderId="79" xfId="1" applyFont="1" applyFill="1" applyBorder="1" applyAlignment="1">
      <alignment vertical="center" shrinkToFit="1"/>
    </xf>
    <xf numFmtId="41" fontId="11" fillId="0" borderId="87" xfId="1" applyFont="1" applyFill="1" applyBorder="1" applyAlignment="1">
      <alignment vertical="center" shrinkToFit="1"/>
    </xf>
    <xf numFmtId="41" fontId="11" fillId="0" borderId="33" xfId="1" applyFont="1" applyFill="1" applyBorder="1" applyAlignment="1">
      <alignment vertical="center" shrinkToFit="1"/>
    </xf>
    <xf numFmtId="41" fontId="11" fillId="0" borderId="95" xfId="1" applyFont="1" applyFill="1" applyBorder="1" applyAlignment="1">
      <alignment vertical="center" shrinkToFit="1"/>
    </xf>
    <xf numFmtId="41" fontId="11" fillId="2" borderId="84" xfId="1" applyFont="1" applyFill="1" applyBorder="1" applyAlignment="1">
      <alignment vertical="center" shrinkToFit="1"/>
    </xf>
    <xf numFmtId="41" fontId="11" fillId="0" borderId="92" xfId="1" applyFont="1" applyFill="1" applyBorder="1" applyAlignment="1">
      <alignment vertical="center" shrinkToFit="1"/>
    </xf>
    <xf numFmtId="41" fontId="11" fillId="0" borderId="60" xfId="1" applyFont="1" applyFill="1" applyBorder="1" applyAlignment="1">
      <alignment vertical="center" shrinkToFit="1"/>
    </xf>
    <xf numFmtId="41" fontId="11" fillId="0" borderId="100" xfId="1" applyFont="1" applyFill="1" applyBorder="1" applyAlignment="1">
      <alignment vertical="center" shrinkToFit="1"/>
    </xf>
    <xf numFmtId="176" fontId="9" fillId="3" borderId="22" xfId="1" applyNumberFormat="1" applyFont="1" applyFill="1" applyBorder="1" applyAlignment="1">
      <alignment horizontal="center" vertical="center" shrinkToFit="1"/>
    </xf>
    <xf numFmtId="41" fontId="9" fillId="3" borderId="23" xfId="1" applyFont="1" applyFill="1" applyBorder="1" applyAlignment="1">
      <alignment horizontal="center" vertical="center" shrinkToFit="1"/>
    </xf>
    <xf numFmtId="41" fontId="9" fillId="3" borderId="23" xfId="1" applyFont="1" applyFill="1" applyBorder="1" applyAlignment="1">
      <alignment horizontal="center" vertical="center" wrapText="1" shrinkToFit="1"/>
    </xf>
    <xf numFmtId="41" fontId="7" fillId="3" borderId="23" xfId="1" applyFont="1" applyFill="1" applyBorder="1" applyAlignment="1">
      <alignment horizontal="center" vertical="center" wrapText="1" shrinkToFit="1"/>
    </xf>
    <xf numFmtId="41" fontId="9" fillId="3" borderId="24" xfId="1" applyFont="1" applyFill="1" applyBorder="1" applyAlignment="1">
      <alignment horizontal="center" vertical="center" shrinkToFit="1"/>
    </xf>
    <xf numFmtId="41" fontId="10" fillId="0" borderId="1" xfId="1" applyFont="1" applyBorder="1" applyAlignment="1">
      <alignment horizontal="center" vertical="center" shrinkToFit="1"/>
    </xf>
    <xf numFmtId="41" fontId="10" fillId="0" borderId="2" xfId="1" applyFont="1" applyBorder="1" applyAlignment="1">
      <alignment horizontal="center" vertical="center" shrinkToFit="1"/>
    </xf>
    <xf numFmtId="41" fontId="9" fillId="0" borderId="5" xfId="1" applyFont="1" applyFill="1" applyBorder="1" applyAlignment="1">
      <alignment horizontal="center" vertical="center" shrinkToFit="1"/>
    </xf>
    <xf numFmtId="41" fontId="9" fillId="0" borderId="14" xfId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41" fontId="9" fillId="0" borderId="2" xfId="1" applyFont="1" applyFill="1" applyBorder="1" applyAlignment="1">
      <alignment horizontal="center" vertical="center" shrinkToFit="1"/>
    </xf>
    <xf numFmtId="177" fontId="9" fillId="0" borderId="6" xfId="1" applyNumberFormat="1" applyFont="1" applyFill="1" applyBorder="1" applyAlignment="1">
      <alignment horizontal="center" vertical="center" shrinkToFit="1"/>
    </xf>
    <xf numFmtId="177" fontId="9" fillId="0" borderId="7" xfId="1" applyNumberFormat="1" applyFont="1" applyFill="1" applyBorder="1" applyAlignment="1">
      <alignment horizontal="center" vertical="center" shrinkToFit="1"/>
    </xf>
    <xf numFmtId="41" fontId="9" fillId="0" borderId="8" xfId="1" applyFont="1" applyFill="1" applyBorder="1" applyAlignment="1">
      <alignment horizontal="center" vertical="center" shrinkToFit="1"/>
    </xf>
    <xf numFmtId="41" fontId="9" fillId="0" borderId="21" xfId="1" applyFont="1" applyFill="1" applyBorder="1" applyAlignment="1">
      <alignment horizontal="center" vertical="center" shrinkToFit="1"/>
    </xf>
    <xf numFmtId="41" fontId="11" fillId="0" borderId="14" xfId="1" applyFont="1" applyFill="1" applyBorder="1" applyAlignment="1">
      <alignment horizontal="center" vertical="center" shrinkToFit="1"/>
    </xf>
    <xf numFmtId="180" fontId="11" fillId="2" borderId="1" xfId="1" applyNumberFormat="1" applyFont="1" applyFill="1" applyBorder="1" applyAlignment="1">
      <alignment horizontal="center" vertical="center" shrinkToFit="1"/>
    </xf>
    <xf numFmtId="43" fontId="11" fillId="0" borderId="1" xfId="1" applyNumberFormat="1" applyFont="1" applyFill="1" applyBorder="1" applyAlignment="1">
      <alignment horizontal="center" vertical="center" shrinkToFit="1"/>
    </xf>
    <xf numFmtId="43" fontId="11" fillId="0" borderId="2" xfId="1" applyNumberFormat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41" fontId="10" fillId="0" borderId="101" xfId="2" applyFont="1" applyBorder="1" applyAlignment="1">
      <alignment vertical="center" shrinkToFit="1"/>
    </xf>
    <xf numFmtId="0" fontId="10" fillId="0" borderId="31" xfId="0" applyFont="1" applyBorder="1" applyAlignment="1">
      <alignment horizontal="center" vertical="center" shrinkToFit="1"/>
    </xf>
    <xf numFmtId="41" fontId="10" fillId="2" borderId="33" xfId="1" applyFont="1" applyFill="1" applyBorder="1" applyAlignment="1">
      <alignment horizontal="center" vertical="center" shrinkToFit="1"/>
    </xf>
    <xf numFmtId="41" fontId="10" fillId="2" borderId="54" xfId="1" applyFont="1" applyFill="1" applyBorder="1" applyAlignment="1">
      <alignment horizontal="center" vertical="center" shrinkToFit="1"/>
    </xf>
    <xf numFmtId="41" fontId="11" fillId="2" borderId="33" xfId="1" applyFont="1" applyFill="1" applyBorder="1" applyAlignment="1">
      <alignment horizontal="center" vertical="center" shrinkToFit="1"/>
    </xf>
    <xf numFmtId="0" fontId="11" fillId="0" borderId="31" xfId="0" applyFont="1" applyBorder="1" applyAlignment="1">
      <alignment horizontal="center" vertical="center" shrinkToFit="1"/>
    </xf>
    <xf numFmtId="41" fontId="11" fillId="2" borderId="54" xfId="1" applyFont="1" applyFill="1" applyBorder="1" applyAlignment="1">
      <alignment horizontal="center" vertical="center" shrinkToFit="1"/>
    </xf>
    <xf numFmtId="0" fontId="11" fillId="0" borderId="34" xfId="0" applyFont="1" applyBorder="1" applyAlignment="1">
      <alignment horizontal="center" vertical="center" shrinkToFit="1"/>
    </xf>
    <xf numFmtId="177" fontId="11" fillId="2" borderId="36" xfId="1" applyNumberFormat="1" applyFont="1" applyFill="1" applyBorder="1" applyAlignment="1">
      <alignment horizontal="center" vertical="center" shrinkToFit="1"/>
    </xf>
    <xf numFmtId="177" fontId="11" fillId="0" borderId="36" xfId="1" applyNumberFormat="1" applyFont="1" applyFill="1" applyBorder="1" applyAlignment="1">
      <alignment horizontal="center" vertical="center" shrinkToFit="1"/>
    </xf>
    <xf numFmtId="177" fontId="11" fillId="0" borderId="66" xfId="1" applyNumberFormat="1" applyFont="1" applyFill="1" applyBorder="1" applyAlignment="1">
      <alignment horizontal="center" vertical="center" shrinkToFit="1"/>
    </xf>
    <xf numFmtId="176" fontId="9" fillId="3" borderId="25" xfId="1" applyNumberFormat="1" applyFont="1" applyFill="1" applyBorder="1" applyAlignment="1">
      <alignment horizontal="center" vertical="center" shrinkToFit="1"/>
    </xf>
    <xf numFmtId="41" fontId="9" fillId="3" borderId="53" xfId="1" applyFont="1" applyFill="1" applyBorder="1" applyAlignment="1">
      <alignment horizontal="center" vertical="center" shrinkToFit="1"/>
    </xf>
    <xf numFmtId="41" fontId="11" fillId="0" borderId="39" xfId="1" applyNumberFormat="1" applyFont="1" applyBorder="1" applyAlignment="1">
      <alignment horizontal="center" vertical="center" shrinkToFit="1"/>
    </xf>
    <xf numFmtId="41" fontId="11" fillId="2" borderId="41" xfId="1" applyFont="1" applyFill="1" applyBorder="1" applyAlignment="1">
      <alignment horizontal="center" vertical="center" shrinkToFit="1"/>
    </xf>
    <xf numFmtId="41" fontId="17" fillId="0" borderId="41" xfId="1" applyFont="1" applyFill="1" applyBorder="1" applyAlignment="1">
      <alignment horizontal="right" vertical="center" shrinkToFit="1"/>
    </xf>
    <xf numFmtId="41" fontId="17" fillId="0" borderId="67" xfId="1" applyFont="1" applyFill="1" applyBorder="1" applyAlignment="1">
      <alignment horizontal="right" vertical="center" shrinkToFit="1"/>
    </xf>
    <xf numFmtId="0" fontId="10" fillId="0" borderId="28" xfId="0" applyFont="1" applyBorder="1" applyAlignment="1">
      <alignment horizontal="center" vertical="center" shrinkToFit="1"/>
    </xf>
    <xf numFmtId="41" fontId="10" fillId="2" borderId="30" xfId="1" applyFont="1" applyFill="1" applyBorder="1" applyAlignment="1">
      <alignment horizontal="center" vertical="center" shrinkToFit="1"/>
    </xf>
    <xf numFmtId="41" fontId="10" fillId="0" borderId="30" xfId="1" applyFont="1" applyBorder="1" applyAlignment="1">
      <alignment horizontal="center" vertical="center" shrinkToFit="1"/>
    </xf>
    <xf numFmtId="41" fontId="10" fillId="0" borderId="101" xfId="1" applyFont="1" applyBorder="1" applyAlignment="1">
      <alignment horizontal="center" vertical="center" shrinkToFit="1"/>
    </xf>
    <xf numFmtId="0" fontId="10" fillId="0" borderId="34" xfId="0" applyFont="1" applyBorder="1" applyAlignment="1">
      <alignment horizontal="center" vertical="center" shrinkToFit="1"/>
    </xf>
    <xf numFmtId="177" fontId="10" fillId="2" borderId="36" xfId="1" applyNumberFormat="1" applyFont="1" applyFill="1" applyBorder="1" applyAlignment="1">
      <alignment horizontal="center" vertical="center" shrinkToFit="1"/>
    </xf>
    <xf numFmtId="177" fontId="10" fillId="0" borderId="36" xfId="1" applyNumberFormat="1" applyFont="1" applyFill="1" applyBorder="1" applyAlignment="1">
      <alignment horizontal="center" vertical="center" shrinkToFit="1"/>
    </xf>
    <xf numFmtId="177" fontId="10" fillId="0" borderId="66" xfId="1" applyNumberFormat="1" applyFont="1" applyFill="1" applyBorder="1" applyAlignment="1">
      <alignment horizontal="center" vertical="center" shrinkToFit="1"/>
    </xf>
    <xf numFmtId="0" fontId="11" fillId="0" borderId="37" xfId="0" applyFont="1" applyBorder="1" applyAlignment="1">
      <alignment horizontal="center" vertical="center" shrinkToFit="1"/>
    </xf>
    <xf numFmtId="177" fontId="11" fillId="2" borderId="45" xfId="1" applyNumberFormat="1" applyFont="1" applyFill="1" applyBorder="1" applyAlignment="1">
      <alignment horizontal="center" vertical="center" shrinkToFit="1"/>
    </xf>
    <xf numFmtId="177" fontId="11" fillId="0" borderId="45" xfId="1" applyNumberFormat="1" applyFont="1" applyFill="1" applyBorder="1" applyAlignment="1">
      <alignment horizontal="center" vertical="center" shrinkToFit="1"/>
    </xf>
    <xf numFmtId="177" fontId="11" fillId="0" borderId="68" xfId="1" applyNumberFormat="1" applyFont="1" applyFill="1" applyBorder="1" applyAlignment="1">
      <alignment horizontal="center" vertical="center" shrinkToFit="1"/>
    </xf>
    <xf numFmtId="41" fontId="11" fillId="0" borderId="57" xfId="1" applyNumberFormat="1" applyFont="1" applyBorder="1" applyAlignment="1">
      <alignment horizontal="center" vertical="center" shrinkToFit="1"/>
    </xf>
    <xf numFmtId="41" fontId="11" fillId="2" borderId="60" xfId="1" applyFont="1" applyFill="1" applyBorder="1" applyAlignment="1">
      <alignment horizontal="center" vertical="center" shrinkToFit="1"/>
    </xf>
    <xf numFmtId="41" fontId="17" fillId="0" borderId="60" xfId="1" applyFont="1" applyFill="1" applyBorder="1" applyAlignment="1">
      <alignment horizontal="right" vertical="center" shrinkToFit="1"/>
    </xf>
    <xf numFmtId="41" fontId="17" fillId="0" borderId="61" xfId="1" applyFont="1" applyFill="1" applyBorder="1" applyAlignment="1">
      <alignment horizontal="right" vertical="center" shrinkToFit="1"/>
    </xf>
    <xf numFmtId="0" fontId="11" fillId="0" borderId="55" xfId="0" applyFont="1" applyBorder="1" applyAlignment="1">
      <alignment horizontal="center" vertical="center" shrinkToFit="1"/>
    </xf>
    <xf numFmtId="177" fontId="11" fillId="2" borderId="64" xfId="1" applyNumberFormat="1" applyFont="1" applyFill="1" applyBorder="1" applyAlignment="1">
      <alignment horizontal="center" vertical="center" shrinkToFit="1"/>
    </xf>
    <xf numFmtId="177" fontId="11" fillId="0" borderId="64" xfId="1" applyNumberFormat="1" applyFont="1" applyFill="1" applyBorder="1" applyAlignment="1">
      <alignment horizontal="center" vertical="center" shrinkToFit="1"/>
    </xf>
    <xf numFmtId="177" fontId="11" fillId="0" borderId="65" xfId="1" applyNumberFormat="1" applyFont="1" applyFill="1" applyBorder="1" applyAlignment="1">
      <alignment horizontal="center" vertical="center" shrinkToFit="1"/>
    </xf>
    <xf numFmtId="41" fontId="9" fillId="3" borderId="102" xfId="2" applyFont="1" applyFill="1" applyBorder="1" applyAlignment="1">
      <alignment horizontal="center" vertical="center" shrinkToFit="1"/>
    </xf>
    <xf numFmtId="41" fontId="10" fillId="0" borderId="103" xfId="2" applyFont="1" applyBorder="1" applyAlignment="1">
      <alignment vertical="center" shrinkToFit="1"/>
    </xf>
    <xf numFmtId="41" fontId="10" fillId="2" borderId="104" xfId="2" applyFont="1" applyFill="1" applyBorder="1" applyAlignment="1">
      <alignment vertical="center" shrinkToFit="1"/>
    </xf>
    <xf numFmtId="179" fontId="10" fillId="0" borderId="105" xfId="0" applyNumberFormat="1" applyFont="1" applyFill="1" applyBorder="1" applyAlignment="1">
      <alignment vertical="center" shrinkToFit="1"/>
    </xf>
    <xf numFmtId="41" fontId="10" fillId="0" borderId="106" xfId="2" applyFont="1" applyFill="1" applyBorder="1" applyAlignment="1">
      <alignment vertical="center" shrinkToFit="1"/>
    </xf>
    <xf numFmtId="179" fontId="10" fillId="0" borderId="107" xfId="0" applyNumberFormat="1" applyFont="1" applyFill="1" applyBorder="1" applyAlignment="1">
      <alignment vertical="center" shrinkToFit="1"/>
    </xf>
    <xf numFmtId="41" fontId="11" fillId="0" borderId="108" xfId="2" applyFont="1" applyFill="1" applyBorder="1" applyAlignment="1">
      <alignment vertical="center" shrinkToFit="1"/>
    </xf>
    <xf numFmtId="41" fontId="11" fillId="0" borderId="104" xfId="2" applyFont="1" applyFill="1" applyBorder="1" applyAlignment="1">
      <alignment vertical="center" shrinkToFit="1"/>
    </xf>
    <xf numFmtId="179" fontId="11" fillId="0" borderId="109" xfId="0" applyNumberFormat="1" applyFont="1" applyFill="1" applyBorder="1" applyAlignment="1">
      <alignment vertical="center" shrinkToFit="1"/>
    </xf>
    <xf numFmtId="41" fontId="11" fillId="0" borderId="106" xfId="2" applyFont="1" applyFill="1" applyBorder="1" applyAlignment="1">
      <alignment vertical="center" shrinkToFit="1"/>
    </xf>
    <xf numFmtId="179" fontId="11" fillId="0" borderId="105" xfId="0" applyNumberFormat="1" applyFont="1" applyFill="1" applyBorder="1" applyAlignment="1">
      <alignment vertical="center" shrinkToFit="1"/>
    </xf>
    <xf numFmtId="179" fontId="11" fillId="0" borderId="107" xfId="0" applyNumberFormat="1" applyFont="1" applyFill="1" applyBorder="1" applyAlignment="1">
      <alignment vertical="center" shrinkToFit="1"/>
    </xf>
    <xf numFmtId="41" fontId="11" fillId="0" borderId="110" xfId="2" applyFont="1" applyFill="1" applyBorder="1" applyAlignment="1">
      <alignment vertical="center" shrinkToFit="1"/>
    </xf>
    <xf numFmtId="41" fontId="10" fillId="0" borderId="47" xfId="2" applyFont="1" applyFill="1" applyBorder="1" applyAlignment="1">
      <alignment vertical="center" shrinkToFit="1"/>
    </xf>
    <xf numFmtId="41" fontId="10" fillId="0" borderId="30" xfId="2" applyFont="1" applyFill="1" applyBorder="1" applyAlignment="1">
      <alignment vertical="center" shrinkToFit="1"/>
    </xf>
    <xf numFmtId="41" fontId="10" fillId="0" borderId="101" xfId="2" applyFont="1" applyFill="1" applyBorder="1" applyAlignment="1">
      <alignment vertical="center" shrinkToFit="1"/>
    </xf>
    <xf numFmtId="180" fontId="11" fillId="2" borderId="33" xfId="1" applyNumberFormat="1" applyFont="1" applyFill="1" applyBorder="1" applyAlignment="1">
      <alignment horizontal="center" vertical="center" shrinkToFit="1"/>
    </xf>
    <xf numFmtId="180" fontId="11" fillId="2" borderId="54" xfId="1" applyNumberFormat="1" applyFont="1" applyFill="1" applyBorder="1" applyAlignment="1">
      <alignment horizontal="center" vertical="center" shrinkToFit="1"/>
    </xf>
    <xf numFmtId="180" fontId="10" fillId="2" borderId="33" xfId="1" applyNumberFormat="1" applyFont="1" applyFill="1" applyBorder="1" applyAlignment="1">
      <alignment horizontal="center" vertical="center" shrinkToFit="1"/>
    </xf>
    <xf numFmtId="41" fontId="18" fillId="0" borderId="0" xfId="1" applyFont="1" applyFill="1" applyAlignment="1">
      <alignment horizontal="center" vertical="center" shrinkToFit="1"/>
    </xf>
    <xf numFmtId="43" fontId="11" fillId="2" borderId="33" xfId="1" applyNumberFormat="1" applyFont="1" applyFill="1" applyBorder="1" applyAlignment="1">
      <alignment horizontal="center" vertical="center" shrinkToFit="1"/>
    </xf>
    <xf numFmtId="43" fontId="11" fillId="2" borderId="54" xfId="1" applyNumberFormat="1" applyFont="1" applyFill="1" applyBorder="1" applyAlignment="1">
      <alignment horizontal="center" vertical="center" shrinkToFit="1"/>
    </xf>
    <xf numFmtId="176" fontId="19" fillId="0" borderId="11" xfId="1" applyNumberFormat="1" applyFont="1" applyFill="1" applyBorder="1" applyAlignment="1">
      <alignment horizontal="center" vertical="center" shrinkToFit="1"/>
    </xf>
    <xf numFmtId="41" fontId="19" fillId="0" borderId="5" xfId="1" applyFont="1" applyFill="1" applyBorder="1" applyAlignment="1">
      <alignment horizontal="center" vertical="center" shrinkToFit="1"/>
    </xf>
    <xf numFmtId="41" fontId="19" fillId="0" borderId="14" xfId="1" applyFont="1" applyFill="1" applyBorder="1" applyAlignment="1">
      <alignment horizontal="center" vertical="center" shrinkToFit="1"/>
    </xf>
    <xf numFmtId="176" fontId="19" fillId="0" borderId="9" xfId="1" applyNumberFormat="1" applyFont="1" applyFill="1" applyBorder="1" applyAlignment="1">
      <alignment horizontal="center" vertical="center" shrinkToFit="1"/>
    </xf>
    <xf numFmtId="176" fontId="19" fillId="0" borderId="111" xfId="1" applyNumberFormat="1" applyFont="1" applyFill="1" applyBorder="1" applyAlignment="1">
      <alignment horizontal="center" vertical="center" shrinkToFit="1"/>
    </xf>
    <xf numFmtId="177" fontId="19" fillId="0" borderId="112" xfId="1" applyNumberFormat="1" applyFont="1" applyFill="1" applyBorder="1" applyAlignment="1">
      <alignment horizontal="center" vertical="center" shrinkToFit="1"/>
    </xf>
    <xf numFmtId="177" fontId="19" fillId="0" borderId="113" xfId="1" applyNumberFormat="1" applyFont="1" applyFill="1" applyBorder="1" applyAlignment="1">
      <alignment horizontal="center" vertical="center" shrinkToFit="1"/>
    </xf>
    <xf numFmtId="176" fontId="9" fillId="3" borderId="114" xfId="1" applyNumberFormat="1" applyFont="1" applyFill="1" applyBorder="1" applyAlignment="1">
      <alignment horizontal="center" vertical="center" shrinkToFit="1"/>
    </xf>
    <xf numFmtId="41" fontId="9" fillId="3" borderId="115" xfId="1" applyFont="1" applyFill="1" applyBorder="1" applyAlignment="1">
      <alignment horizontal="center" vertical="center" shrinkToFit="1"/>
    </xf>
    <xf numFmtId="41" fontId="9" fillId="3" borderId="115" xfId="1" applyFont="1" applyFill="1" applyBorder="1" applyAlignment="1">
      <alignment horizontal="center" vertical="center" wrapText="1" shrinkToFit="1"/>
    </xf>
    <xf numFmtId="41" fontId="9" fillId="3" borderId="116" xfId="1" applyFont="1" applyFill="1" applyBorder="1" applyAlignment="1">
      <alignment horizontal="center" vertical="center" shrinkToFit="1"/>
    </xf>
    <xf numFmtId="41" fontId="19" fillId="4" borderId="5" xfId="1" applyFont="1" applyFill="1" applyBorder="1" applyAlignment="1">
      <alignment horizontal="center" vertical="center" shrinkToFit="1"/>
    </xf>
    <xf numFmtId="41" fontId="19" fillId="4" borderId="112" xfId="1" applyFont="1" applyFill="1" applyBorder="1" applyAlignment="1">
      <alignment horizontal="center" vertical="center" shrinkToFit="1"/>
    </xf>
    <xf numFmtId="180" fontId="19" fillId="4" borderId="1" xfId="1" applyNumberFormat="1" applyFont="1" applyFill="1" applyBorder="1" applyAlignment="1">
      <alignment horizontal="center" vertical="center" shrinkToFit="1"/>
    </xf>
    <xf numFmtId="180" fontId="19" fillId="4" borderId="2" xfId="1" applyNumberFormat="1" applyFont="1" applyFill="1" applyBorder="1" applyAlignment="1">
      <alignment horizontal="center" vertical="center" shrinkToFit="1"/>
    </xf>
    <xf numFmtId="180" fontId="10" fillId="2" borderId="54" xfId="1" applyNumberFormat="1" applyFont="1" applyFill="1" applyBorder="1" applyAlignment="1">
      <alignment horizontal="center" vertical="center" shrinkToFit="1"/>
    </xf>
    <xf numFmtId="41" fontId="19" fillId="0" borderId="44" xfId="1" applyFont="1" applyFill="1" applyBorder="1" applyAlignment="1">
      <alignment horizontal="center" vertical="center" shrinkToFit="1"/>
    </xf>
    <xf numFmtId="41" fontId="19" fillId="0" borderId="110" xfId="1" applyFont="1" applyFill="1" applyBorder="1" applyAlignment="1">
      <alignment horizontal="center" vertical="center" shrinkToFit="1"/>
    </xf>
    <xf numFmtId="180" fontId="19" fillId="4" borderId="33" xfId="1" applyNumberFormat="1" applyFont="1" applyFill="1" applyBorder="1" applyAlignment="1">
      <alignment horizontal="center" vertical="center" shrinkToFit="1"/>
    </xf>
    <xf numFmtId="180" fontId="19" fillId="4" borderId="54" xfId="1" applyNumberFormat="1" applyFont="1" applyFill="1" applyBorder="1" applyAlignment="1">
      <alignment horizontal="center" vertical="center" shrinkToFit="1"/>
    </xf>
    <xf numFmtId="177" fontId="19" fillId="0" borderId="117" xfId="1" applyNumberFormat="1" applyFont="1" applyFill="1" applyBorder="1" applyAlignment="1">
      <alignment horizontal="center" vertical="center" shrinkToFit="1"/>
    </xf>
    <xf numFmtId="177" fontId="19" fillId="0" borderId="118" xfId="1" applyNumberFormat="1" applyFont="1" applyFill="1" applyBorder="1" applyAlignment="1">
      <alignment horizontal="center" vertical="center" shrinkToFit="1"/>
    </xf>
    <xf numFmtId="176" fontId="19" fillId="0" borderId="73" xfId="1" applyNumberFormat="1" applyFont="1" applyFill="1" applyBorder="1" applyAlignment="1">
      <alignment horizontal="center" vertical="center" shrinkToFit="1"/>
    </xf>
    <xf numFmtId="176" fontId="19" fillId="0" borderId="71" xfId="1" applyNumberFormat="1" applyFont="1" applyFill="1" applyBorder="1" applyAlignment="1">
      <alignment horizontal="center" vertical="center" shrinkToFit="1"/>
    </xf>
    <xf numFmtId="176" fontId="19" fillId="0" borderId="119" xfId="1" applyNumberFormat="1" applyFont="1" applyFill="1" applyBorder="1" applyAlignment="1">
      <alignment horizontal="center" vertical="center" shrinkToFit="1"/>
    </xf>
    <xf numFmtId="41" fontId="19" fillId="4" borderId="44" xfId="1" applyFont="1" applyFill="1" applyBorder="1" applyAlignment="1">
      <alignment horizontal="center" vertical="center" shrinkToFit="1"/>
    </xf>
    <xf numFmtId="41" fontId="19" fillId="4" borderId="117" xfId="1" applyFont="1" applyFill="1" applyBorder="1" applyAlignment="1">
      <alignment horizontal="center" vertical="center" shrinkToFit="1"/>
    </xf>
    <xf numFmtId="41" fontId="11" fillId="0" borderId="120" xfId="1" applyFont="1" applyFill="1" applyBorder="1" applyAlignment="1">
      <alignment horizontal="center" vertical="center"/>
    </xf>
    <xf numFmtId="41" fontId="10" fillId="0" borderId="30" xfId="1" applyFont="1" applyFill="1" applyBorder="1" applyAlignment="1">
      <alignment horizontal="center" vertical="center" shrinkToFit="1"/>
    </xf>
    <xf numFmtId="41" fontId="11" fillId="0" borderId="121" xfId="1" applyFont="1" applyFill="1" applyBorder="1" applyAlignment="1">
      <alignment horizontal="center" vertical="center"/>
    </xf>
    <xf numFmtId="41" fontId="11" fillId="0" borderId="122" xfId="1" applyFont="1" applyFill="1" applyBorder="1" applyAlignment="1">
      <alignment horizontal="center" vertical="center"/>
    </xf>
    <xf numFmtId="41" fontId="11" fillId="0" borderId="123" xfId="1" applyFont="1" applyFill="1" applyBorder="1" applyAlignment="1">
      <alignment horizontal="center" vertical="center"/>
    </xf>
    <xf numFmtId="180" fontId="11" fillId="2" borderId="60" xfId="1" applyNumberFormat="1" applyFont="1" applyFill="1" applyBorder="1" applyAlignment="1">
      <alignment horizontal="center" vertical="center" shrinkToFit="1"/>
    </xf>
    <xf numFmtId="180" fontId="11" fillId="2" borderId="61" xfId="1" applyNumberFormat="1" applyFont="1" applyFill="1" applyBorder="1" applyAlignment="1">
      <alignment horizontal="center" vertical="center" shrinkToFit="1"/>
    </xf>
    <xf numFmtId="178" fontId="17" fillId="0" borderId="136" xfId="8" applyNumberFormat="1" applyFont="1" applyFill="1" applyBorder="1" applyAlignment="1">
      <alignment horizontal="right" vertical="center" wrapText="1"/>
    </xf>
    <xf numFmtId="178" fontId="17" fillId="0" borderId="137" xfId="8" applyNumberFormat="1" applyFont="1" applyFill="1" applyBorder="1" applyAlignment="1">
      <alignment horizontal="right" vertical="center" wrapText="1"/>
    </xf>
    <xf numFmtId="177" fontId="11" fillId="0" borderId="124" xfId="1" applyNumberFormat="1" applyFont="1" applyFill="1" applyBorder="1" applyAlignment="1">
      <alignment horizontal="center" vertical="center" shrinkToFit="1"/>
    </xf>
    <xf numFmtId="177" fontId="11" fillId="0" borderId="125" xfId="1" applyNumberFormat="1" applyFont="1" applyFill="1" applyBorder="1" applyAlignment="1">
      <alignment horizontal="center" vertical="center" shrinkToFit="1"/>
    </xf>
    <xf numFmtId="178" fontId="17" fillId="5" borderId="138" xfId="8" applyNumberFormat="1" applyFont="1" applyFill="1" applyBorder="1" applyAlignment="1">
      <alignment horizontal="right" vertical="center" wrapText="1"/>
    </xf>
    <xf numFmtId="178" fontId="17" fillId="5" borderId="139" xfId="8" applyNumberFormat="1" applyFont="1" applyFill="1" applyBorder="1" applyAlignment="1">
      <alignment horizontal="right" vertical="center" wrapText="1"/>
    </xf>
    <xf numFmtId="178" fontId="17" fillId="5" borderId="140" xfId="8" applyNumberFormat="1" applyFont="1" applyFill="1" applyBorder="1" applyAlignment="1">
      <alignment horizontal="right" vertical="center" wrapText="1"/>
    </xf>
    <xf numFmtId="178" fontId="17" fillId="0" borderId="141" xfId="8" applyNumberFormat="1" applyFont="1" applyFill="1" applyBorder="1" applyAlignment="1">
      <alignment horizontal="right" vertical="center" wrapText="1"/>
    </xf>
    <xf numFmtId="177" fontId="11" fillId="0" borderId="126" xfId="1" applyNumberFormat="1" applyFont="1" applyFill="1" applyBorder="1" applyAlignment="1">
      <alignment horizontal="center" vertical="center" shrinkToFit="1"/>
    </xf>
    <xf numFmtId="177" fontId="11" fillId="0" borderId="127" xfId="1" applyNumberFormat="1" applyFont="1" applyFill="1" applyBorder="1" applyAlignment="1">
      <alignment horizontal="center" vertical="center" shrinkToFit="1"/>
    </xf>
    <xf numFmtId="177" fontId="11" fillId="0" borderId="128" xfId="1" applyNumberFormat="1" applyFont="1" applyFill="1" applyBorder="1" applyAlignment="1">
      <alignment horizontal="center" vertical="center" shrinkToFit="1"/>
    </xf>
    <xf numFmtId="177" fontId="11" fillId="0" borderId="129" xfId="1" applyNumberFormat="1" applyFont="1" applyFill="1" applyBorder="1" applyAlignment="1">
      <alignment horizontal="center" vertical="center" shrinkToFit="1"/>
    </xf>
    <xf numFmtId="178" fontId="17" fillId="6" borderId="138" xfId="9" applyNumberFormat="1" applyFont="1" applyFill="1" applyBorder="1" applyAlignment="1">
      <alignment horizontal="right" vertical="center" wrapText="1"/>
    </xf>
    <xf numFmtId="178" fontId="17" fillId="6" borderId="139" xfId="9" applyNumberFormat="1" applyFont="1" applyFill="1" applyBorder="1" applyAlignment="1">
      <alignment horizontal="right" vertical="center" wrapText="1"/>
    </xf>
    <xf numFmtId="178" fontId="17" fillId="0" borderId="142" xfId="9" applyNumberFormat="1" applyFont="1" applyFill="1" applyBorder="1" applyAlignment="1">
      <alignment horizontal="right" vertical="center" wrapText="1"/>
    </xf>
    <xf numFmtId="178" fontId="17" fillId="0" borderId="143" xfId="9" applyNumberFormat="1" applyFont="1" applyFill="1" applyBorder="1" applyAlignment="1">
      <alignment horizontal="right" vertical="center" wrapText="1"/>
    </xf>
    <xf numFmtId="178" fontId="17" fillId="0" borderId="137" xfId="9" applyNumberFormat="1" applyFont="1" applyFill="1" applyBorder="1" applyAlignment="1">
      <alignment horizontal="right" vertical="center" wrapText="1"/>
    </xf>
    <xf numFmtId="178" fontId="17" fillId="6" borderId="140" xfId="9" applyNumberFormat="1" applyFont="1" applyFill="1" applyBorder="1" applyAlignment="1">
      <alignment horizontal="right" vertical="center" wrapText="1"/>
    </xf>
    <xf numFmtId="181" fontId="17" fillId="0" borderId="144" xfId="9" applyNumberFormat="1" applyFont="1" applyFill="1" applyBorder="1" applyAlignment="1">
      <alignment horizontal="right" vertical="center" wrapText="1"/>
    </xf>
    <xf numFmtId="181" fontId="17" fillId="0" borderId="145" xfId="9" applyNumberFormat="1" applyFont="1" applyFill="1" applyBorder="1" applyAlignment="1">
      <alignment horizontal="right" vertical="center" wrapText="1"/>
    </xf>
    <xf numFmtId="181" fontId="17" fillId="0" borderId="146" xfId="9" applyNumberFormat="1" applyFont="1" applyFill="1" applyBorder="1" applyAlignment="1">
      <alignment horizontal="right" vertical="center" wrapText="1"/>
    </xf>
    <xf numFmtId="178" fontId="17" fillId="0" borderId="147" xfId="9" applyNumberFormat="1" applyFont="1" applyFill="1" applyBorder="1" applyAlignment="1">
      <alignment horizontal="right" vertical="center" wrapText="1"/>
    </xf>
    <xf numFmtId="178" fontId="17" fillId="0" borderId="148" xfId="9" applyNumberFormat="1" applyFont="1" applyFill="1" applyBorder="1" applyAlignment="1">
      <alignment horizontal="right" vertical="center" wrapText="1"/>
    </xf>
    <xf numFmtId="178" fontId="17" fillId="0" borderId="149" xfId="9" applyNumberFormat="1" applyFont="1" applyFill="1" applyBorder="1" applyAlignment="1">
      <alignment horizontal="right" vertical="center" wrapText="1"/>
    </xf>
    <xf numFmtId="181" fontId="17" fillId="0" borderId="150" xfId="9" applyNumberFormat="1" applyFont="1" applyFill="1" applyBorder="1" applyAlignment="1">
      <alignment horizontal="right" vertical="center" wrapText="1"/>
    </xf>
    <xf numFmtId="181" fontId="17" fillId="0" borderId="151" xfId="9" applyNumberFormat="1" applyFont="1" applyFill="1" applyBorder="1" applyAlignment="1">
      <alignment horizontal="right" vertical="center" wrapText="1"/>
    </xf>
    <xf numFmtId="181" fontId="17" fillId="0" borderId="152" xfId="9" applyNumberFormat="1" applyFont="1" applyFill="1" applyBorder="1" applyAlignment="1">
      <alignment horizontal="right" vertical="center" wrapText="1"/>
    </xf>
    <xf numFmtId="41" fontId="11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1" fillId="0" borderId="31" xfId="0" applyFont="1" applyFill="1" applyBorder="1" applyAlignment="1">
      <alignment horizontal="center" vertical="center" shrinkToFit="1"/>
    </xf>
    <xf numFmtId="0" fontId="11" fillId="0" borderId="37" xfId="0" applyFont="1" applyFill="1" applyBorder="1" applyAlignment="1">
      <alignment horizontal="center" vertical="center" shrinkToFit="1"/>
    </xf>
    <xf numFmtId="41" fontId="11" fillId="0" borderId="57" xfId="1" applyNumberFormat="1" applyFont="1" applyFill="1" applyBorder="1" applyAlignment="1">
      <alignment horizontal="center" vertical="center" shrinkToFit="1"/>
    </xf>
    <xf numFmtId="0" fontId="11" fillId="0" borderId="55" xfId="0" applyFont="1" applyFill="1" applyBorder="1" applyAlignment="1">
      <alignment horizontal="center" vertical="center" shrinkToFit="1"/>
    </xf>
    <xf numFmtId="0" fontId="11" fillId="0" borderId="34" xfId="0" applyFont="1" applyFill="1" applyBorder="1" applyAlignment="1">
      <alignment horizontal="center" vertical="center" shrinkToFit="1"/>
    </xf>
    <xf numFmtId="41" fontId="19" fillId="7" borderId="44" xfId="1" applyFont="1" applyFill="1" applyBorder="1" applyAlignment="1">
      <alignment horizontal="center" vertical="center" shrinkToFit="1"/>
    </xf>
    <xf numFmtId="180" fontId="19" fillId="7" borderId="33" xfId="1" applyNumberFormat="1" applyFont="1" applyFill="1" applyBorder="1" applyAlignment="1">
      <alignment horizontal="center" vertical="center" shrinkToFit="1"/>
    </xf>
    <xf numFmtId="41" fontId="19" fillId="7" borderId="117" xfId="1" applyFont="1" applyFill="1" applyBorder="1" applyAlignment="1">
      <alignment horizontal="center" vertical="center" shrinkToFit="1"/>
    </xf>
    <xf numFmtId="180" fontId="19" fillId="7" borderId="54" xfId="1" applyNumberFormat="1" applyFont="1" applyFill="1" applyBorder="1" applyAlignment="1">
      <alignment horizontal="center" vertical="center" shrinkToFit="1"/>
    </xf>
    <xf numFmtId="178" fontId="17" fillId="7" borderId="153" xfId="10" applyNumberFormat="1" applyFont="1" applyFill="1" applyBorder="1" applyAlignment="1">
      <alignment horizontal="right" vertical="center" wrapText="1"/>
    </xf>
    <xf numFmtId="178" fontId="17" fillId="0" borderId="154" xfId="10" applyNumberFormat="1" applyFont="1" applyFill="1" applyBorder="1" applyAlignment="1">
      <alignment horizontal="right" vertical="center" wrapText="1"/>
    </xf>
    <xf numFmtId="178" fontId="17" fillId="0" borderId="155" xfId="10" applyNumberFormat="1" applyFont="1" applyFill="1" applyBorder="1" applyAlignment="1">
      <alignment horizontal="right" vertical="center" wrapText="1"/>
    </xf>
    <xf numFmtId="178" fontId="17" fillId="7" borderId="138" xfId="10" applyNumberFormat="1" applyFont="1" applyFill="1" applyBorder="1" applyAlignment="1">
      <alignment horizontal="right" vertical="center" wrapText="1"/>
    </xf>
    <xf numFmtId="178" fontId="17" fillId="7" borderId="139" xfId="10" applyNumberFormat="1" applyFont="1" applyFill="1" applyBorder="1" applyAlignment="1">
      <alignment horizontal="right" vertical="center" wrapText="1"/>
    </xf>
    <xf numFmtId="178" fontId="17" fillId="7" borderId="140" xfId="10" applyNumberFormat="1" applyFont="1" applyFill="1" applyBorder="1" applyAlignment="1">
      <alignment horizontal="right" vertical="center" wrapText="1"/>
    </xf>
    <xf numFmtId="181" fontId="17" fillId="7" borderId="144" xfId="10" applyNumberFormat="1" applyFont="1" applyFill="1" applyBorder="1" applyAlignment="1">
      <alignment horizontal="right" vertical="center" wrapText="1"/>
    </xf>
    <xf numFmtId="181" fontId="17" fillId="0" borderId="145" xfId="10" applyNumberFormat="1" applyFont="1" applyFill="1" applyBorder="1" applyAlignment="1">
      <alignment horizontal="right" vertical="center" wrapText="1"/>
    </xf>
    <xf numFmtId="181" fontId="17" fillId="0" borderId="146" xfId="10" applyNumberFormat="1" applyFont="1" applyFill="1" applyBorder="1" applyAlignment="1">
      <alignment horizontal="right" vertical="center" wrapText="1"/>
    </xf>
    <xf numFmtId="178" fontId="17" fillId="7" borderId="147" xfId="10" applyNumberFormat="1" applyFont="1" applyFill="1" applyBorder="1" applyAlignment="1">
      <alignment horizontal="right" vertical="center" wrapText="1"/>
    </xf>
    <xf numFmtId="178" fontId="17" fillId="0" borderId="148" xfId="10" applyNumberFormat="1" applyFont="1" applyFill="1" applyBorder="1" applyAlignment="1">
      <alignment horizontal="right" vertical="center" wrapText="1"/>
    </xf>
    <xf numFmtId="178" fontId="17" fillId="0" borderId="149" xfId="10" applyNumberFormat="1" applyFont="1" applyFill="1" applyBorder="1" applyAlignment="1">
      <alignment horizontal="right" vertical="center" wrapText="1"/>
    </xf>
    <xf numFmtId="181" fontId="17" fillId="7" borderId="150" xfId="10" applyNumberFormat="1" applyFont="1" applyFill="1" applyBorder="1" applyAlignment="1">
      <alignment horizontal="right" vertical="center" wrapText="1"/>
    </xf>
    <xf numFmtId="181" fontId="17" fillId="0" borderId="151" xfId="10" applyNumberFormat="1" applyFont="1" applyFill="1" applyBorder="1" applyAlignment="1">
      <alignment horizontal="right" vertical="center" wrapText="1"/>
    </xf>
    <xf numFmtId="181" fontId="17" fillId="0" borderId="152" xfId="10" applyNumberFormat="1" applyFont="1" applyFill="1" applyBorder="1" applyAlignment="1">
      <alignment horizontal="right" vertical="center" wrapText="1"/>
    </xf>
    <xf numFmtId="41" fontId="11" fillId="0" borderId="42" xfId="1" applyNumberFormat="1" applyFont="1" applyFill="1" applyBorder="1" applyAlignment="1">
      <alignment horizontal="center" vertical="center" shrinkToFit="1"/>
    </xf>
    <xf numFmtId="178" fontId="17" fillId="0" borderId="154" xfId="0" applyNumberFormat="1" applyFont="1" applyFill="1" applyBorder="1" applyAlignment="1">
      <alignment horizontal="right" vertical="center" wrapText="1"/>
    </xf>
    <xf numFmtId="181" fontId="17" fillId="0" borderId="156" xfId="11" applyNumberFormat="1" applyFont="1" applyFill="1" applyBorder="1" applyAlignment="1">
      <alignment horizontal="right" vertical="center" wrapText="1"/>
    </xf>
    <xf numFmtId="178" fontId="17" fillId="0" borderId="157" xfId="0" applyNumberFormat="1" applyFont="1" applyFill="1" applyBorder="1" applyAlignment="1">
      <alignment horizontal="right" vertical="center" wrapText="1"/>
    </xf>
    <xf numFmtId="181" fontId="17" fillId="0" borderId="158" xfId="11" applyNumberFormat="1" applyFont="1" applyFill="1" applyBorder="1" applyAlignment="1">
      <alignment horizontal="right" vertical="center" wrapText="1"/>
    </xf>
    <xf numFmtId="178" fontId="17" fillId="0" borderId="148" xfId="11" applyNumberFormat="1" applyFont="1" applyFill="1" applyBorder="1" applyAlignment="1">
      <alignment horizontal="right" vertical="center" wrapText="1"/>
    </xf>
    <xf numFmtId="178" fontId="17" fillId="0" borderId="159" xfId="11" applyNumberFormat="1" applyFont="1" applyFill="1" applyBorder="1" applyAlignment="1">
      <alignment horizontal="right" vertical="center" wrapText="1"/>
    </xf>
    <xf numFmtId="181" fontId="17" fillId="0" borderId="151" xfId="0" applyNumberFormat="1" applyFont="1" applyFill="1" applyBorder="1" applyAlignment="1">
      <alignment horizontal="right" vertical="center" wrapText="1"/>
    </xf>
    <xf numFmtId="181" fontId="17" fillId="0" borderId="160" xfId="0" applyNumberFormat="1" applyFont="1" applyFill="1" applyBorder="1" applyAlignment="1">
      <alignment horizontal="right" vertical="center" wrapText="1"/>
    </xf>
    <xf numFmtId="181" fontId="17" fillId="0" borderId="151" xfId="11" applyNumberFormat="1" applyFont="1" applyFill="1" applyBorder="1" applyAlignment="1">
      <alignment horizontal="right" vertical="center" wrapText="1"/>
    </xf>
    <xf numFmtId="181" fontId="17" fillId="0" borderId="160" xfId="11" applyNumberFormat="1" applyFont="1" applyFill="1" applyBorder="1" applyAlignment="1">
      <alignment horizontal="right" vertical="center" wrapText="1"/>
    </xf>
    <xf numFmtId="178" fontId="17" fillId="7" borderId="154" xfId="0" applyNumberFormat="1" applyFont="1" applyFill="1" applyBorder="1" applyAlignment="1">
      <alignment horizontal="right" vertical="center" wrapText="1"/>
    </xf>
    <xf numFmtId="178" fontId="17" fillId="7" borderId="139" xfId="0" applyNumberFormat="1" applyFont="1" applyFill="1" applyBorder="1" applyAlignment="1">
      <alignment horizontal="right" vertical="center" wrapText="1"/>
    </xf>
    <xf numFmtId="181" fontId="17" fillId="7" borderId="151" xfId="0" applyNumberFormat="1" applyFont="1" applyFill="1" applyBorder="1" applyAlignment="1">
      <alignment horizontal="right" vertical="center" wrapText="1"/>
    </xf>
    <xf numFmtId="178" fontId="17" fillId="7" borderId="148" xfId="11" applyNumberFormat="1" applyFont="1" applyFill="1" applyBorder="1" applyAlignment="1">
      <alignment horizontal="right" vertical="center" wrapText="1"/>
    </xf>
    <xf numFmtId="178" fontId="17" fillId="7" borderId="139" xfId="11" applyNumberFormat="1" applyFont="1" applyFill="1" applyBorder="1" applyAlignment="1">
      <alignment horizontal="right" vertical="center" wrapText="1"/>
    </xf>
    <xf numFmtId="181" fontId="17" fillId="7" borderId="151" xfId="11" applyNumberFormat="1" applyFont="1" applyFill="1" applyBorder="1" applyAlignment="1">
      <alignment horizontal="right" vertical="center" wrapText="1"/>
    </xf>
    <xf numFmtId="181" fontId="17" fillId="7" borderId="156" xfId="11" applyNumberFormat="1" applyFont="1" applyFill="1" applyBorder="1" applyAlignment="1">
      <alignment horizontal="right" vertical="center" wrapText="1"/>
    </xf>
    <xf numFmtId="178" fontId="17" fillId="7" borderId="161" xfId="0" applyNumberFormat="1" applyFont="1" applyFill="1" applyBorder="1" applyAlignment="1">
      <alignment horizontal="right" vertical="center" wrapText="1"/>
    </xf>
    <xf numFmtId="178" fontId="17" fillId="7" borderId="161" xfId="11" applyNumberFormat="1" applyFont="1" applyFill="1" applyBorder="1" applyAlignment="1">
      <alignment horizontal="right" vertical="center" wrapText="1"/>
    </xf>
    <xf numFmtId="41" fontId="10" fillId="0" borderId="101" xfId="1" applyFont="1" applyFill="1" applyBorder="1" applyAlignment="1">
      <alignment horizontal="center" vertical="center" shrinkToFit="1"/>
    </xf>
    <xf numFmtId="178" fontId="17" fillId="0" borderId="155" xfId="0" applyNumberFormat="1" applyFont="1" applyFill="1" applyBorder="1" applyAlignment="1">
      <alignment horizontal="right" vertical="center" wrapText="1"/>
    </xf>
    <xf numFmtId="178" fontId="17" fillId="7" borderId="140" xfId="0" applyNumberFormat="1" applyFont="1" applyFill="1" applyBorder="1" applyAlignment="1">
      <alignment horizontal="right" vertical="center" wrapText="1"/>
    </xf>
    <xf numFmtId="181" fontId="17" fillId="0" borderId="152" xfId="0" applyNumberFormat="1" applyFont="1" applyFill="1" applyBorder="1" applyAlignment="1">
      <alignment horizontal="right" vertical="center" wrapText="1"/>
    </xf>
    <xf numFmtId="178" fontId="17" fillId="0" borderId="149" xfId="11" applyNumberFormat="1" applyFont="1" applyFill="1" applyBorder="1" applyAlignment="1">
      <alignment horizontal="right" vertical="center" wrapText="1"/>
    </xf>
    <xf numFmtId="178" fontId="17" fillId="7" borderId="140" xfId="11" applyNumberFormat="1" applyFont="1" applyFill="1" applyBorder="1" applyAlignment="1">
      <alignment horizontal="right" vertical="center" wrapText="1"/>
    </xf>
    <xf numFmtId="181" fontId="17" fillId="0" borderId="152" xfId="11" applyNumberFormat="1" applyFont="1" applyFill="1" applyBorder="1" applyAlignment="1">
      <alignment horizontal="right" vertical="center" wrapText="1"/>
    </xf>
    <xf numFmtId="181" fontId="17" fillId="0" borderId="162" xfId="11" applyNumberFormat="1" applyFont="1" applyFill="1" applyBorder="1" applyAlignment="1">
      <alignment horizontal="right" vertical="center" wrapText="1"/>
    </xf>
    <xf numFmtId="43" fontId="10" fillId="2" borderId="32" xfId="2" applyNumberFormat="1" applyFont="1" applyFill="1" applyBorder="1" applyAlignment="1">
      <alignment vertical="center" shrinkToFit="1"/>
    </xf>
    <xf numFmtId="179" fontId="10" fillId="0" borderId="128" xfId="0" applyNumberFormat="1" applyFont="1" applyFill="1" applyBorder="1" applyAlignment="1">
      <alignment vertical="center" shrinkToFit="1"/>
    </xf>
    <xf numFmtId="179" fontId="10" fillId="0" borderId="129" xfId="0" applyNumberFormat="1" applyFont="1" applyFill="1" applyBorder="1" applyAlignment="1">
      <alignment vertical="center" shrinkToFit="1"/>
    </xf>
    <xf numFmtId="180" fontId="10" fillId="2" borderId="130" xfId="2" applyNumberFormat="1" applyFont="1" applyFill="1" applyBorder="1" applyAlignment="1">
      <alignment vertical="center" shrinkToFit="1"/>
    </xf>
    <xf numFmtId="180" fontId="11" fillId="2" borderId="32" xfId="2" applyNumberFormat="1" applyFont="1" applyFill="1" applyBorder="1" applyAlignment="1">
      <alignment vertical="center" shrinkToFit="1"/>
    </xf>
    <xf numFmtId="180" fontId="11" fillId="0" borderId="48" xfId="2" applyNumberFormat="1" applyFont="1" applyFill="1" applyBorder="1" applyAlignment="1">
      <alignment vertical="center" shrinkToFit="1"/>
    </xf>
    <xf numFmtId="180" fontId="11" fillId="0" borderId="33" xfId="2" applyNumberFormat="1" applyFont="1" applyFill="1" applyBorder="1" applyAlignment="1">
      <alignment vertical="center" shrinkToFit="1"/>
    </xf>
    <xf numFmtId="180" fontId="11" fillId="0" borderId="54" xfId="2" applyNumberFormat="1" applyFont="1" applyFill="1" applyBorder="1" applyAlignment="1">
      <alignment vertical="center" shrinkToFit="1"/>
    </xf>
    <xf numFmtId="180" fontId="11" fillId="0" borderId="104" xfId="2" applyNumberFormat="1" applyFont="1" applyFill="1" applyBorder="1" applyAlignment="1">
      <alignment vertical="center" shrinkToFit="1"/>
    </xf>
    <xf numFmtId="180" fontId="10" fillId="2" borderId="33" xfId="2" applyNumberFormat="1" applyFont="1" applyFill="1" applyBorder="1" applyAlignment="1">
      <alignment vertical="center" shrinkToFit="1"/>
    </xf>
    <xf numFmtId="180" fontId="10" fillId="2" borderId="48" xfId="2" applyNumberFormat="1" applyFont="1" applyFill="1" applyBorder="1" applyAlignment="1">
      <alignment vertical="center" shrinkToFit="1"/>
    </xf>
    <xf numFmtId="180" fontId="10" fillId="2" borderId="54" xfId="2" applyNumberFormat="1" applyFont="1" applyFill="1" applyBorder="1" applyAlignment="1">
      <alignment vertical="center" shrinkToFit="1"/>
    </xf>
    <xf numFmtId="41" fontId="13" fillId="0" borderId="126" xfId="1" applyNumberFormat="1" applyFont="1" applyFill="1" applyBorder="1" applyAlignment="1">
      <alignment horizontal="center" vertical="center" shrinkToFit="1"/>
    </xf>
    <xf numFmtId="41" fontId="13" fillId="0" borderId="127" xfId="1" applyNumberFormat="1" applyFont="1" applyFill="1" applyBorder="1" applyAlignment="1">
      <alignment horizontal="center" vertical="center" shrinkToFit="1"/>
    </xf>
    <xf numFmtId="180" fontId="13" fillId="0" borderId="120" xfId="1" applyNumberFormat="1" applyFont="1" applyFill="1" applyBorder="1" applyAlignment="1">
      <alignment horizontal="center" vertical="center" shrinkToFit="1"/>
    </xf>
    <xf numFmtId="180" fontId="13" fillId="0" borderId="121" xfId="1" applyNumberFormat="1" applyFont="1" applyFill="1" applyBorder="1" applyAlignment="1">
      <alignment horizontal="center" vertical="center" shrinkToFit="1"/>
    </xf>
    <xf numFmtId="180" fontId="13" fillId="0" borderId="131" xfId="1" applyNumberFormat="1" applyFont="1" applyFill="1" applyBorder="1" applyAlignment="1">
      <alignment horizontal="center" vertical="center" shrinkToFit="1"/>
    </xf>
    <xf numFmtId="41" fontId="19" fillId="7" borderId="132" xfId="1" applyFont="1" applyFill="1" applyBorder="1" applyAlignment="1">
      <alignment horizontal="center" vertical="center" shrinkToFit="1"/>
    </xf>
    <xf numFmtId="41" fontId="19" fillId="7" borderId="120" xfId="1" applyFont="1" applyFill="1" applyBorder="1" applyAlignment="1">
      <alignment horizontal="center" vertical="center" shrinkToFit="1"/>
    </xf>
    <xf numFmtId="41" fontId="13" fillId="0" borderId="133" xfId="1" applyNumberFormat="1" applyFont="1" applyFill="1" applyBorder="1" applyAlignment="1">
      <alignment horizontal="center" vertical="center" shrinkToFit="1"/>
    </xf>
    <xf numFmtId="41" fontId="19" fillId="7" borderId="134" xfId="1" applyFont="1" applyFill="1" applyBorder="1" applyAlignment="1">
      <alignment horizontal="center" vertical="center" shrinkToFit="1"/>
    </xf>
    <xf numFmtId="181" fontId="17" fillId="0" borderId="96" xfId="0" applyNumberFormat="1" applyFont="1" applyFill="1" applyBorder="1" applyAlignment="1">
      <alignment horizontal="right" vertical="center" wrapText="1"/>
    </xf>
    <xf numFmtId="181" fontId="17" fillId="0" borderId="64" xfId="0" applyNumberFormat="1" applyFont="1" applyFill="1" applyBorder="1" applyAlignment="1">
      <alignment horizontal="right" vertical="center" wrapText="1"/>
    </xf>
    <xf numFmtId="41" fontId="17" fillId="7" borderId="163" xfId="1" applyFont="1" applyFill="1" applyBorder="1" applyAlignment="1">
      <alignment horizontal="right" vertical="center" wrapText="1"/>
    </xf>
    <xf numFmtId="181" fontId="17" fillId="7" borderId="164" xfId="0" applyNumberFormat="1" applyFont="1" applyFill="1" applyBorder="1" applyAlignment="1">
      <alignment horizontal="right" vertical="center" wrapText="1"/>
    </xf>
    <xf numFmtId="41" fontId="17" fillId="7" borderId="33" xfId="1" applyFont="1" applyFill="1" applyBorder="1" applyAlignment="1">
      <alignment horizontal="right" vertical="center" wrapText="1"/>
    </xf>
    <xf numFmtId="178" fontId="17" fillId="0" borderId="157" xfId="11" applyNumberFormat="1" applyFont="1" applyFill="1" applyBorder="1" applyAlignment="1">
      <alignment horizontal="right" vertical="center" wrapText="1"/>
    </xf>
    <xf numFmtId="41" fontId="14" fillId="0" borderId="120" xfId="1" applyFont="1" applyFill="1" applyBorder="1" applyAlignment="1">
      <alignment horizontal="right" vertical="center"/>
    </xf>
    <xf numFmtId="41" fontId="14" fillId="0" borderId="121" xfId="1" applyFont="1" applyFill="1" applyBorder="1" applyAlignment="1">
      <alignment horizontal="right" vertical="center"/>
    </xf>
    <xf numFmtId="178" fontId="17" fillId="0" borderId="148" xfId="0" applyNumberFormat="1" applyFont="1" applyFill="1" applyBorder="1" applyAlignment="1">
      <alignment horizontal="right" vertical="center" wrapText="1"/>
    </xf>
    <xf numFmtId="178" fontId="17" fillId="0" borderId="149" xfId="0" applyNumberFormat="1" applyFont="1" applyFill="1" applyBorder="1" applyAlignment="1">
      <alignment horizontal="right" vertical="center" wrapText="1"/>
    </xf>
    <xf numFmtId="181" fontId="17" fillId="0" borderId="166" xfId="0" applyNumberFormat="1" applyFont="1" applyFill="1" applyBorder="1" applyAlignment="1">
      <alignment horizontal="right" vertical="center" wrapText="1"/>
    </xf>
    <xf numFmtId="181" fontId="17" fillId="0" borderId="165" xfId="0" applyNumberFormat="1" applyFont="1" applyFill="1" applyBorder="1" applyAlignment="1">
      <alignment horizontal="right" vertical="center" wrapText="1"/>
    </xf>
    <xf numFmtId="178" fontId="20" fillId="0" borderId="167" xfId="13" applyNumberFormat="1" applyFont="1" applyFill="1" applyBorder="1" applyAlignment="1">
      <alignment horizontal="right" vertical="center" wrapText="1"/>
    </xf>
    <xf numFmtId="178" fontId="20" fillId="8" borderId="167" xfId="0" applyNumberFormat="1" applyFont="1" applyFill="1" applyBorder="1" applyAlignment="1">
      <alignment horizontal="right" vertical="center" wrapText="1"/>
    </xf>
    <xf numFmtId="178" fontId="20" fillId="0" borderId="168" xfId="13" applyNumberFormat="1" applyFont="1" applyFill="1" applyBorder="1" applyAlignment="1">
      <alignment horizontal="right" vertical="center" wrapText="1"/>
    </xf>
    <xf numFmtId="180" fontId="19" fillId="0" borderId="33" xfId="1" applyNumberFormat="1" applyFont="1" applyFill="1" applyBorder="1" applyAlignment="1">
      <alignment horizontal="center" vertical="center" shrinkToFit="1"/>
    </xf>
    <xf numFmtId="180" fontId="19" fillId="0" borderId="54" xfId="1" applyNumberFormat="1" applyFont="1" applyFill="1" applyBorder="1" applyAlignment="1">
      <alignment horizontal="center" vertical="center" shrinkToFit="1"/>
    </xf>
    <xf numFmtId="41" fontId="19" fillId="0" borderId="117" xfId="1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31" xfId="0" applyFont="1" applyFill="1" applyBorder="1" applyAlignment="1">
      <alignment horizontal="center" vertical="center" shrinkToFit="1"/>
    </xf>
    <xf numFmtId="180" fontId="10" fillId="0" borderId="33" xfId="1" applyNumberFormat="1" applyFont="1" applyFill="1" applyBorder="1" applyAlignment="1">
      <alignment horizontal="center" vertical="center" shrinkToFit="1"/>
    </xf>
    <xf numFmtId="180" fontId="10" fillId="0" borderId="54" xfId="1" applyNumberFormat="1" applyFont="1" applyFill="1" applyBorder="1" applyAlignment="1">
      <alignment horizontal="center" vertical="center" shrinkToFit="1"/>
    </xf>
    <xf numFmtId="0" fontId="10" fillId="0" borderId="34" xfId="0" applyFont="1" applyFill="1" applyBorder="1" applyAlignment="1">
      <alignment horizontal="center" vertical="center" shrinkToFit="1"/>
    </xf>
    <xf numFmtId="178" fontId="17" fillId="0" borderId="139" xfId="0" applyNumberFormat="1" applyFont="1" applyFill="1" applyBorder="1" applyAlignment="1">
      <alignment horizontal="right" vertical="center" wrapText="1"/>
    </xf>
    <xf numFmtId="178" fontId="17" fillId="0" borderId="140" xfId="0" applyNumberFormat="1" applyFont="1" applyFill="1" applyBorder="1" applyAlignment="1">
      <alignment horizontal="right" vertical="center" wrapText="1"/>
    </xf>
    <xf numFmtId="178" fontId="17" fillId="0" borderId="139" xfId="11" applyNumberFormat="1" applyFont="1" applyFill="1" applyBorder="1" applyAlignment="1">
      <alignment horizontal="right" vertical="center" wrapText="1"/>
    </xf>
    <xf numFmtId="178" fontId="17" fillId="0" borderId="140" xfId="11" applyNumberFormat="1" applyFont="1" applyFill="1" applyBorder="1" applyAlignment="1">
      <alignment horizontal="right" vertical="center" wrapText="1"/>
    </xf>
    <xf numFmtId="178" fontId="20" fillId="0" borderId="167" xfId="0" applyNumberFormat="1" applyFont="1" applyFill="1" applyBorder="1" applyAlignment="1">
      <alignment horizontal="right" vertical="center" wrapText="1"/>
    </xf>
    <xf numFmtId="178" fontId="20" fillId="0" borderId="168" xfId="0" applyNumberFormat="1" applyFont="1" applyFill="1" applyBorder="1" applyAlignment="1">
      <alignment horizontal="right" vertical="center" wrapText="1"/>
    </xf>
    <xf numFmtId="0" fontId="11" fillId="0" borderId="39" xfId="0" applyFont="1" applyFill="1" applyBorder="1" applyAlignment="1">
      <alignment horizontal="center" vertical="center" shrinkToFit="1"/>
    </xf>
    <xf numFmtId="41" fontId="11" fillId="0" borderId="169" xfId="1" applyNumberFormat="1" applyFont="1" applyFill="1" applyBorder="1" applyAlignment="1">
      <alignment horizontal="center" vertical="center" shrinkToFit="1"/>
    </xf>
    <xf numFmtId="178" fontId="17" fillId="0" borderId="170" xfId="0" applyNumberFormat="1" applyFont="1" applyFill="1" applyBorder="1" applyAlignment="1">
      <alignment horizontal="right" vertical="center" wrapText="1"/>
    </xf>
    <xf numFmtId="41" fontId="11" fillId="0" borderId="171" xfId="1" applyNumberFormat="1" applyFont="1" applyFill="1" applyBorder="1" applyAlignment="1">
      <alignment horizontal="center" vertical="center" shrinkToFit="1"/>
    </xf>
    <xf numFmtId="178" fontId="17" fillId="0" borderId="172" xfId="11" applyNumberFormat="1" applyFont="1" applyFill="1" applyBorder="1" applyAlignment="1">
      <alignment horizontal="right" vertical="center" wrapText="1"/>
    </xf>
    <xf numFmtId="178" fontId="20" fillId="8" borderId="167" xfId="14" applyNumberFormat="1" applyFont="1" applyFill="1" applyBorder="1" applyAlignment="1">
      <alignment horizontal="right" vertical="center" wrapText="1"/>
    </xf>
    <xf numFmtId="178" fontId="20" fillId="8" borderId="167" xfId="14" applyNumberFormat="1" applyFont="1" applyFill="1" applyBorder="1" applyAlignment="1">
      <alignment horizontal="right" vertical="center" wrapText="1"/>
    </xf>
    <xf numFmtId="178" fontId="20" fillId="8" borderId="167" xfId="14" applyNumberFormat="1" applyFont="1" applyFill="1" applyBorder="1" applyAlignment="1">
      <alignment horizontal="right" vertical="center" wrapText="1"/>
    </xf>
    <xf numFmtId="178" fontId="20" fillId="8" borderId="167" xfId="15" applyNumberFormat="1" applyFont="1" applyFill="1" applyBorder="1" applyAlignment="1">
      <alignment horizontal="right" vertical="center" wrapText="1"/>
    </xf>
    <xf numFmtId="178" fontId="20" fillId="8" borderId="168" xfId="15" applyNumberFormat="1" applyFont="1" applyFill="1" applyBorder="1" applyAlignment="1">
      <alignment horizontal="right" vertical="center" wrapText="1"/>
    </xf>
    <xf numFmtId="178" fontId="20" fillId="8" borderId="167" xfId="15" applyNumberFormat="1" applyFont="1" applyFill="1" applyBorder="1" applyAlignment="1">
      <alignment horizontal="right" vertical="center" wrapText="1"/>
    </xf>
    <xf numFmtId="178" fontId="20" fillId="8" borderId="167" xfId="15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41" fontId="16" fillId="0" borderId="134" xfId="1" applyFont="1" applyFill="1" applyBorder="1" applyAlignment="1">
      <alignment horizontal="right" vertical="center" wrapText="1"/>
    </xf>
    <xf numFmtId="41" fontId="19" fillId="0" borderId="134" xfId="1" applyFont="1" applyBorder="1">
      <alignment vertical="center"/>
    </xf>
    <xf numFmtId="41" fontId="16" fillId="0" borderId="120" xfId="1" applyFont="1" applyFill="1" applyBorder="1" applyAlignment="1">
      <alignment horizontal="right" vertical="center" wrapText="1"/>
    </xf>
    <xf numFmtId="41" fontId="19" fillId="0" borderId="120" xfId="1" applyFont="1" applyBorder="1">
      <alignment vertical="center"/>
    </xf>
    <xf numFmtId="41" fontId="16" fillId="0" borderId="121" xfId="1" applyFont="1" applyFill="1" applyBorder="1" applyAlignment="1">
      <alignment horizontal="right" vertical="center" wrapText="1"/>
    </xf>
    <xf numFmtId="41" fontId="16" fillId="0" borderId="173" xfId="1" applyFont="1" applyFill="1" applyBorder="1" applyAlignment="1">
      <alignment horizontal="right" vertical="center" wrapText="1"/>
    </xf>
    <xf numFmtId="41" fontId="16" fillId="0" borderId="174" xfId="1" applyFont="1" applyFill="1" applyBorder="1" applyAlignment="1">
      <alignment horizontal="right" vertical="center" wrapText="1"/>
    </xf>
    <xf numFmtId="41" fontId="19" fillId="0" borderId="175" xfId="1" applyFont="1" applyBorder="1">
      <alignment vertical="center"/>
    </xf>
    <xf numFmtId="41" fontId="19" fillId="0" borderId="121" xfId="1" applyFont="1" applyBorder="1">
      <alignment vertical="center"/>
    </xf>
  </cellXfs>
  <cellStyles count="17">
    <cellStyle name="쉼표 [0]" xfId="1" builtinId="6"/>
    <cellStyle name="쉼표 [0] 2" xfId="2" xr:uid="{00000000-0005-0000-0000-000001000000}"/>
    <cellStyle name="표준" xfId="0" builtinId="0"/>
    <cellStyle name="표준 10" xfId="3" xr:uid="{00000000-0005-0000-0000-000003000000}"/>
    <cellStyle name="표준 11" xfId="12" xr:uid="{00000000-0005-0000-0000-000004000000}"/>
    <cellStyle name="표준 12" xfId="13" xr:uid="{00000000-0005-0000-0000-000005000000}"/>
    <cellStyle name="표준 13" xfId="14" xr:uid="{20966A38-B931-4C99-802B-0F009D570AF0}"/>
    <cellStyle name="표준 14" xfId="15" xr:uid="{525F38F1-D864-44E7-82E1-589A0E105935}"/>
    <cellStyle name="표준 15" xfId="16" xr:uid="{4FD0A129-A087-417D-85DA-8B693B340738}"/>
    <cellStyle name="표준 2" xfId="4" xr:uid="{00000000-0005-0000-0000-000006000000}"/>
    <cellStyle name="표준 3" xfId="5" xr:uid="{00000000-0005-0000-0000-000007000000}"/>
    <cellStyle name="표준 4" xfId="6" xr:uid="{00000000-0005-0000-0000-000008000000}"/>
    <cellStyle name="표준 5" xfId="7" xr:uid="{00000000-0005-0000-0000-000009000000}"/>
    <cellStyle name="표준 6" xfId="8" xr:uid="{00000000-0005-0000-0000-00000A000000}"/>
    <cellStyle name="표준 7" xfId="9" xr:uid="{00000000-0005-0000-0000-00000B000000}"/>
    <cellStyle name="표준 8" xfId="10" xr:uid="{00000000-0005-0000-0000-00000C000000}"/>
    <cellStyle name="표준 9" xfId="11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1.%20&#49688;&#49569;\1.&#49688;&#49569;(2016&#45380;~)\0.%20&#49688;&#49569;&#44228;&#54925;\3.&#49892;&#51201;&#44288;&#47532;\2025&#45380;\&#50669;&#48324;%20&#49688;&#49569;&#49892;&#51201;%20&#48516;&#49437;-2025.%206&#50900;&#47568;%20&#44592;&#51456;.xlsx" TargetMode="External"/><Relationship Id="rId1" Type="http://schemas.openxmlformats.org/officeDocument/2006/relationships/externalLinkPath" Target="file:///D:\1.%20&#49688;&#49569;\1.&#49688;&#49569;(2016&#45380;~)\0.%20&#49688;&#49569;&#44228;&#54925;\3.&#49892;&#51201;&#44288;&#47532;\2025&#45380;\&#50669;&#48324;%20&#49688;&#49569;&#49892;&#51201;%20&#48516;&#49437;-2025.%206&#50900;&#47568;%20&#44592;&#5145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25년 목표"/>
      <sheetName val="누적"/>
      <sheetName val="12월 실적"/>
      <sheetName val="11월 실적"/>
      <sheetName val="10월 실적"/>
      <sheetName val="9월 실적"/>
      <sheetName val="8월 실적"/>
      <sheetName val="7월 실적"/>
      <sheetName val="6월 실적"/>
      <sheetName val="5월 실적"/>
      <sheetName val="4월 실적"/>
      <sheetName val="3월 실적"/>
      <sheetName val="2월 실적"/>
      <sheetName val="1월 실적"/>
    </sheetNames>
    <sheetDataSet>
      <sheetData sheetId="0"/>
      <sheetData sheetId="1">
        <row r="6">
          <cell r="C6">
            <v>5933</v>
          </cell>
          <cell r="D6">
            <v>61790</v>
          </cell>
          <cell r="E6">
            <v>59821</v>
          </cell>
          <cell r="F6">
            <v>128719</v>
          </cell>
          <cell r="G6">
            <v>87090</v>
          </cell>
          <cell r="H6">
            <v>114259</v>
          </cell>
          <cell r="I6">
            <v>60831</v>
          </cell>
          <cell r="J6">
            <v>68932</v>
          </cell>
          <cell r="K6">
            <v>53191</v>
          </cell>
          <cell r="L6">
            <v>88095</v>
          </cell>
          <cell r="M6">
            <v>63652</v>
          </cell>
          <cell r="N6">
            <v>80140</v>
          </cell>
          <cell r="O6">
            <v>100633</v>
          </cell>
          <cell r="P6">
            <v>124981</v>
          </cell>
          <cell r="Q6">
            <v>39423</v>
          </cell>
          <cell r="R6">
            <v>34833</v>
          </cell>
          <cell r="S6">
            <v>88144</v>
          </cell>
          <cell r="T6">
            <v>149153</v>
          </cell>
          <cell r="U6">
            <v>50472</v>
          </cell>
          <cell r="V6">
            <v>61927</v>
          </cell>
        </row>
        <row r="7">
          <cell r="C7">
            <v>5482</v>
          </cell>
          <cell r="D7">
            <v>64460</v>
          </cell>
          <cell r="E7">
            <v>60581</v>
          </cell>
          <cell r="F7">
            <v>129230</v>
          </cell>
          <cell r="G7">
            <v>109662</v>
          </cell>
          <cell r="H7">
            <v>132097</v>
          </cell>
          <cell r="I7">
            <v>62468</v>
          </cell>
          <cell r="J7">
            <v>70469</v>
          </cell>
          <cell r="K7">
            <v>55501</v>
          </cell>
          <cell r="L7">
            <v>89664</v>
          </cell>
          <cell r="M7">
            <v>64609</v>
          </cell>
          <cell r="N7">
            <v>79849</v>
          </cell>
          <cell r="O7">
            <v>99495</v>
          </cell>
          <cell r="P7">
            <v>125182</v>
          </cell>
          <cell r="Q7">
            <v>45767</v>
          </cell>
          <cell r="R7">
            <v>35686</v>
          </cell>
          <cell r="S7">
            <v>87565</v>
          </cell>
          <cell r="T7">
            <v>162428</v>
          </cell>
          <cell r="U7">
            <v>50326</v>
          </cell>
          <cell r="V7">
            <v>59335</v>
          </cell>
        </row>
        <row r="8">
          <cell r="C8">
            <v>5243</v>
          </cell>
          <cell r="D8">
            <v>59509</v>
          </cell>
          <cell r="E8">
            <v>56717</v>
          </cell>
          <cell r="F8">
            <v>118815</v>
          </cell>
          <cell r="G8">
            <v>91434</v>
          </cell>
          <cell r="H8">
            <v>114403</v>
          </cell>
          <cell r="I8">
            <v>63206</v>
          </cell>
          <cell r="J8">
            <v>65424</v>
          </cell>
          <cell r="K8">
            <v>54113</v>
          </cell>
          <cell r="L8">
            <v>82474</v>
          </cell>
          <cell r="M8">
            <v>61047</v>
          </cell>
          <cell r="N8">
            <v>75750</v>
          </cell>
          <cell r="O8">
            <v>93946</v>
          </cell>
          <cell r="P8">
            <v>116469</v>
          </cell>
          <cell r="Q8">
            <v>36664</v>
          </cell>
          <cell r="R8">
            <v>32912</v>
          </cell>
          <cell r="S8">
            <v>80168</v>
          </cell>
          <cell r="T8">
            <v>147312</v>
          </cell>
          <cell r="U8">
            <v>46974</v>
          </cell>
          <cell r="V8">
            <v>56051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workbookViewId="0">
      <selection activeCell="C9" sqref="C9"/>
    </sheetView>
  </sheetViews>
  <sheetFormatPr defaultRowHeight="13.5"/>
  <sheetData>
    <row r="1" spans="1:23" ht="25.5">
      <c r="A1" s="541" t="s">
        <v>51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23" ht="14.25" thickBot="1">
      <c r="N2" s="542"/>
      <c r="O2" s="542"/>
      <c r="T2" s="543" t="s">
        <v>33</v>
      </c>
      <c r="U2" s="543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41" t="s">
        <v>52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41" ht="14.25" thickBot="1">
      <c r="N2" s="542"/>
      <c r="O2" s="542"/>
      <c r="T2" s="543" t="s">
        <v>33</v>
      </c>
      <c r="U2" s="543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41" t="s">
        <v>59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41" ht="14.25" thickBot="1">
      <c r="N2" s="544"/>
      <c r="O2" s="544"/>
      <c r="T2" s="545" t="s">
        <v>33</v>
      </c>
      <c r="U2" s="545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41" t="s">
        <v>63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41" ht="14.25" thickBot="1">
      <c r="N2" s="544"/>
      <c r="O2" s="544"/>
      <c r="T2" s="545" t="s">
        <v>2</v>
      </c>
      <c r="U2" s="545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v>710375</v>
      </c>
      <c r="D4" s="262">
        <v>722267</v>
      </c>
      <c r="E4" s="262">
        <v>1600204</v>
      </c>
      <c r="F4" s="262">
        <v>1116487</v>
      </c>
      <c r="G4" s="262">
        <v>1935429</v>
      </c>
      <c r="H4" s="262">
        <v>781948</v>
      </c>
      <c r="I4" s="262">
        <v>890382</v>
      </c>
      <c r="J4" s="262">
        <v>593723</v>
      </c>
      <c r="K4" s="262">
        <v>920044</v>
      </c>
      <c r="L4" s="262">
        <v>774974</v>
      </c>
      <c r="M4" s="262">
        <v>1070518</v>
      </c>
      <c r="N4" s="262">
        <v>1098473</v>
      </c>
      <c r="O4" s="262">
        <v>1427267</v>
      </c>
      <c r="P4" s="262">
        <v>349741</v>
      </c>
      <c r="Q4" s="262">
        <v>434671</v>
      </c>
      <c r="R4" s="262">
        <v>1267927</v>
      </c>
      <c r="S4" s="262">
        <v>961645</v>
      </c>
      <c r="T4" s="262">
        <v>520030</v>
      </c>
      <c r="U4" s="263"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23"/>
  <sheetViews>
    <sheetView workbookViewId="0">
      <selection activeCell="C5" sqref="C5"/>
    </sheetView>
  </sheetViews>
  <sheetFormatPr defaultRowHeight="13.5"/>
  <sheetData>
    <row r="1" spans="1:23" ht="25.5">
      <c r="A1" s="541" t="s">
        <v>32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23" ht="14.25" thickBot="1">
      <c r="N2" s="542"/>
      <c r="O2" s="542"/>
      <c r="T2" s="543" t="s">
        <v>33</v>
      </c>
      <c r="U2" s="543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41" t="s">
        <v>74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23" ht="14.25" thickBot="1">
      <c r="N2" s="542"/>
      <c r="O2" s="542"/>
      <c r="T2" s="543" t="s">
        <v>2</v>
      </c>
      <c r="U2" s="543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7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41" t="s">
        <v>82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23" ht="14.25" thickBot="1">
      <c r="N2" s="542"/>
      <c r="O2" s="542"/>
      <c r="T2" s="543" t="s">
        <v>83</v>
      </c>
      <c r="U2" s="543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7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41" t="s">
        <v>100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23" ht="14.25" thickBot="1">
      <c r="N2" s="542"/>
      <c r="O2" s="542"/>
      <c r="T2" s="543" t="s">
        <v>2</v>
      </c>
      <c r="U2" s="543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7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41" t="s">
        <v>25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27" ht="14.25" thickBot="1">
      <c r="N2" s="542"/>
      <c r="O2" s="542"/>
      <c r="T2" s="543" t="s">
        <v>2</v>
      </c>
      <c r="U2" s="543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7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41" t="s">
        <v>29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27" ht="14.25" thickBot="1">
      <c r="N2" s="542"/>
      <c r="O2" s="542"/>
      <c r="T2" s="543" t="s">
        <v>2</v>
      </c>
      <c r="U2" s="543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7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41" t="s">
        <v>31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27" ht="14.25" thickBot="1">
      <c r="N2" s="542"/>
      <c r="O2" s="542"/>
      <c r="T2" s="543" t="s">
        <v>2</v>
      </c>
      <c r="U2" s="543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41" t="s">
        <v>104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42"/>
      <c r="O2" s="542"/>
      <c r="P2" s="1"/>
      <c r="Q2" s="1"/>
      <c r="R2" s="1"/>
      <c r="S2" s="1"/>
      <c r="T2" s="543" t="s">
        <v>2</v>
      </c>
      <c r="U2" s="543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41" t="s">
        <v>105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42"/>
      <c r="O2" s="542"/>
      <c r="P2" s="1"/>
      <c r="Q2" s="1"/>
      <c r="R2" s="1"/>
      <c r="S2" s="1"/>
      <c r="T2" s="543" t="s">
        <v>106</v>
      </c>
      <c r="U2" s="543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7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41" t="s">
        <v>124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41" ht="14.25" thickBot="1">
      <c r="N2" s="542"/>
      <c r="O2" s="542"/>
      <c r="T2" s="543" t="s">
        <v>33</v>
      </c>
      <c r="U2" s="543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7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41" t="s">
        <v>148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41" ht="14.25" thickBot="1">
      <c r="N2" s="542"/>
      <c r="O2" s="542"/>
      <c r="T2" s="543" t="s">
        <v>33</v>
      </c>
      <c r="U2" s="543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7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41" t="s">
        <v>152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41" ht="14.25" thickBot="1">
      <c r="N2" s="542"/>
      <c r="O2" s="542"/>
      <c r="T2" s="543" t="s">
        <v>33</v>
      </c>
      <c r="U2" s="543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7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41" t="s">
        <v>153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42"/>
      <c r="O2" s="542"/>
      <c r="P2" s="1"/>
      <c r="Q2" s="1"/>
      <c r="R2" s="1"/>
      <c r="S2" s="1"/>
      <c r="T2" s="543" t="s">
        <v>2</v>
      </c>
      <c r="U2" s="543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7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41" t="s">
        <v>154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41" ht="14.25" thickBot="1">
      <c r="N2" s="542"/>
      <c r="O2" s="542"/>
      <c r="T2" s="543" t="s">
        <v>33</v>
      </c>
      <c r="U2" s="543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7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41" t="s">
        <v>156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21" ht="14.25" thickBot="1">
      <c r="N2" s="542"/>
      <c r="O2" s="542"/>
      <c r="T2" s="543" t="s">
        <v>33</v>
      </c>
      <c r="U2" s="543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41" t="s">
        <v>157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21" ht="14.25" thickBot="1">
      <c r="N2" s="542"/>
      <c r="O2" s="542"/>
      <c r="T2" s="543" t="s">
        <v>33</v>
      </c>
      <c r="U2" s="543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41" t="s">
        <v>158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42"/>
      <c r="O2" s="542"/>
      <c r="P2" s="1"/>
      <c r="Q2" s="1"/>
      <c r="R2" s="1"/>
      <c r="S2" s="1"/>
      <c r="T2" s="543" t="s">
        <v>2</v>
      </c>
      <c r="U2" s="543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7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41" t="s">
        <v>159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42"/>
      <c r="O2" s="542"/>
      <c r="P2" s="1"/>
      <c r="Q2" s="1"/>
      <c r="R2" s="1"/>
      <c r="S2" s="1"/>
      <c r="T2" s="543" t="s">
        <v>2</v>
      </c>
      <c r="U2" s="543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7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41" t="s">
        <v>160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42"/>
      <c r="O2" s="542"/>
      <c r="P2" s="1"/>
      <c r="Q2" s="1"/>
      <c r="R2" s="1"/>
      <c r="S2" s="1"/>
      <c r="T2" s="543" t="s">
        <v>2</v>
      </c>
      <c r="U2" s="543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7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41" t="s">
        <v>161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42"/>
      <c r="O2" s="542"/>
      <c r="P2" s="1"/>
      <c r="Q2" s="1"/>
      <c r="R2" s="1"/>
      <c r="S2" s="1"/>
      <c r="T2" s="543" t="s">
        <v>2</v>
      </c>
      <c r="U2" s="543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41" t="s">
        <v>162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41" t="s">
        <v>163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V18"/>
  <sheetViews>
    <sheetView workbookViewId="0">
      <selection activeCell="J14" sqref="J14"/>
    </sheetView>
  </sheetViews>
  <sheetFormatPr defaultRowHeight="13.5"/>
  <sheetData>
    <row r="1" spans="1:22" ht="25.5">
      <c r="A1" s="541" t="s">
        <v>168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V18"/>
  <sheetViews>
    <sheetView workbookViewId="0">
      <selection activeCell="C11" sqref="C11"/>
    </sheetView>
  </sheetViews>
  <sheetFormatPr defaultRowHeight="13.5"/>
  <sheetData>
    <row r="1" spans="1:22" ht="25.5">
      <c r="A1" s="541" t="s">
        <v>169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41" t="s">
        <v>170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41" t="s">
        <v>171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41" t="s">
        <v>172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41" t="s">
        <v>173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41" t="s">
        <v>174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V18"/>
  <sheetViews>
    <sheetView workbookViewId="0">
      <selection activeCell="C8" sqref="C8"/>
    </sheetView>
  </sheetViews>
  <sheetFormatPr defaultRowHeight="13.5"/>
  <sheetData>
    <row r="1" spans="1:22" ht="25.5">
      <c r="A1" s="541" t="s">
        <v>175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V18"/>
  <sheetViews>
    <sheetView workbookViewId="0">
      <selection activeCell="C8" sqref="C8"/>
    </sheetView>
  </sheetViews>
  <sheetFormatPr defaultRowHeight="13.5"/>
  <sheetData>
    <row r="1" spans="1:22" ht="25.5">
      <c r="A1" s="541" t="s">
        <v>176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V18"/>
  <sheetViews>
    <sheetView workbookViewId="0">
      <selection activeCell="C7" sqref="C7"/>
    </sheetView>
  </sheetViews>
  <sheetFormatPr defaultRowHeight="13.5"/>
  <sheetData>
    <row r="1" spans="1:22" ht="25.5">
      <c r="A1" s="541" t="s">
        <v>177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V18"/>
  <sheetViews>
    <sheetView workbookViewId="0">
      <selection activeCell="D4" sqref="D4"/>
    </sheetView>
  </sheetViews>
  <sheetFormatPr defaultRowHeight="13.5"/>
  <sheetData>
    <row r="1" spans="1:22" ht="25.5">
      <c r="A1" s="541" t="s">
        <v>178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V18"/>
  <sheetViews>
    <sheetView workbookViewId="0">
      <selection activeCell="E6" sqref="E6"/>
    </sheetView>
  </sheetViews>
  <sheetFormatPr defaultRowHeight="13.5"/>
  <sheetData>
    <row r="1" spans="1:22" ht="25.5">
      <c r="A1" s="541" t="s">
        <v>179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V18"/>
  <sheetViews>
    <sheetView workbookViewId="0">
      <selection activeCell="K23" sqref="K23"/>
    </sheetView>
  </sheetViews>
  <sheetFormatPr defaultRowHeight="13.5"/>
  <sheetData>
    <row r="1" spans="1:22" ht="25.5">
      <c r="A1" s="541" t="s">
        <v>182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V18"/>
  <sheetViews>
    <sheetView workbookViewId="0">
      <selection activeCell="I25" sqref="I25"/>
    </sheetView>
  </sheetViews>
  <sheetFormatPr defaultRowHeight="13.5"/>
  <sheetData>
    <row r="1" spans="1:22" ht="25.5">
      <c r="A1" s="541" t="s">
        <v>183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70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101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102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103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V18"/>
  <sheetViews>
    <sheetView workbookViewId="0">
      <selection activeCell="B14" sqref="B14"/>
    </sheetView>
  </sheetViews>
  <sheetFormatPr defaultRowHeight="13.5"/>
  <sheetData>
    <row r="1" spans="1:22" ht="25.5">
      <c r="A1" s="541" t="s">
        <v>184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3276118</v>
      </c>
      <c r="C4" s="380">
        <f>C7</f>
        <v>12166</v>
      </c>
      <c r="D4" s="380">
        <f t="shared" ref="D4:V4" si="0">D7</f>
        <v>121373</v>
      </c>
      <c r="E4" s="380">
        <f t="shared" si="0"/>
        <v>126802</v>
      </c>
      <c r="F4" s="380">
        <f t="shared" si="0"/>
        <v>286024</v>
      </c>
      <c r="G4" s="380">
        <f t="shared" si="0"/>
        <v>196560</v>
      </c>
      <c r="H4" s="380">
        <f t="shared" si="0"/>
        <v>261943</v>
      </c>
      <c r="I4" s="380">
        <f t="shared" si="0"/>
        <v>130266</v>
      </c>
      <c r="J4" s="380">
        <f t="shared" si="0"/>
        <v>150170</v>
      </c>
      <c r="K4" s="380">
        <f>K7</f>
        <v>109219</v>
      </c>
      <c r="L4" s="380">
        <f t="shared" si="0"/>
        <v>175211</v>
      </c>
      <c r="M4" s="380">
        <f t="shared" si="0"/>
        <v>144152</v>
      </c>
      <c r="N4" s="380">
        <f t="shared" si="0"/>
        <v>183974</v>
      </c>
      <c r="O4" s="380">
        <f t="shared" si="0"/>
        <v>219103</v>
      </c>
      <c r="P4" s="380">
        <f>P7</f>
        <v>280991</v>
      </c>
      <c r="Q4" s="380">
        <f t="shared" si="0"/>
        <v>71035</v>
      </c>
      <c r="R4" s="380">
        <f t="shared" si="0"/>
        <v>85546</v>
      </c>
      <c r="S4" s="380">
        <f t="shared" si="0"/>
        <v>194290</v>
      </c>
      <c r="T4" s="380">
        <f>T7</f>
        <v>275187</v>
      </c>
      <c r="U4" s="380">
        <f t="shared" si="0"/>
        <v>112777</v>
      </c>
      <c r="V4" s="381">
        <f t="shared" si="0"/>
        <v>139329</v>
      </c>
    </row>
    <row r="5" spans="1:22" ht="23.25" customHeight="1">
      <c r="A5" s="387" t="s">
        <v>4</v>
      </c>
      <c r="B5" s="433">
        <f>B4/90</f>
        <v>36401.311111111114</v>
      </c>
      <c r="C5" s="433">
        <f t="shared" ref="C5:U5" si="1">C4/90</f>
        <v>135.17777777777778</v>
      </c>
      <c r="D5" s="433">
        <f t="shared" si="1"/>
        <v>1348.588888888889</v>
      </c>
      <c r="E5" s="433">
        <f t="shared" si="1"/>
        <v>1408.911111111111</v>
      </c>
      <c r="F5" s="433">
        <f t="shared" si="1"/>
        <v>3178.0444444444443</v>
      </c>
      <c r="G5" s="433">
        <f t="shared" si="1"/>
        <v>2184</v>
      </c>
      <c r="H5" s="433">
        <f t="shared" si="1"/>
        <v>2910.4777777777776</v>
      </c>
      <c r="I5" s="433">
        <f t="shared" si="1"/>
        <v>1447.4</v>
      </c>
      <c r="J5" s="433">
        <f t="shared" si="1"/>
        <v>1668.5555555555557</v>
      </c>
      <c r="K5" s="433">
        <f t="shared" si="1"/>
        <v>1213.5444444444445</v>
      </c>
      <c r="L5" s="433">
        <f t="shared" si="1"/>
        <v>1946.7888888888888</v>
      </c>
      <c r="M5" s="433">
        <f t="shared" si="1"/>
        <v>1601.6888888888889</v>
      </c>
      <c r="N5" s="433">
        <f t="shared" si="1"/>
        <v>2044.1555555555556</v>
      </c>
      <c r="O5" s="433">
        <f t="shared" si="1"/>
        <v>2434.4777777777776</v>
      </c>
      <c r="P5" s="433">
        <f t="shared" si="1"/>
        <v>3122.1222222222223</v>
      </c>
      <c r="Q5" s="433">
        <f t="shared" si="1"/>
        <v>789.27777777777783</v>
      </c>
      <c r="R5" s="433">
        <f t="shared" si="1"/>
        <v>950.51111111111106</v>
      </c>
      <c r="S5" s="433">
        <f t="shared" si="1"/>
        <v>2158.7777777777778</v>
      </c>
      <c r="T5" s="433">
        <f t="shared" si="1"/>
        <v>3057.6333333333332</v>
      </c>
      <c r="U5" s="433">
        <f t="shared" si="1"/>
        <v>1253.0777777777778</v>
      </c>
      <c r="V5" s="435">
        <f>V4/90</f>
        <v>1548.1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0.37135414536350642</v>
      </c>
      <c r="D6" s="384">
        <f>D5/$B$5*100</f>
        <v>3.7047810854187793</v>
      </c>
      <c r="E6" s="384">
        <f t="shared" ref="E6:V6" si="2">E5/$B$5*100</f>
        <v>3.8704955071825857</v>
      </c>
      <c r="F6" s="384">
        <f>F5/$B$5*100</f>
        <v>8.7305768595636657</v>
      </c>
      <c r="G6" s="384">
        <f t="shared" si="2"/>
        <v>5.9997838905680441</v>
      </c>
      <c r="H6" s="384">
        <f t="shared" si="2"/>
        <v>7.9955300755345178</v>
      </c>
      <c r="I6" s="384">
        <f t="shared" si="2"/>
        <v>3.9762304043993528</v>
      </c>
      <c r="J6" s="384">
        <f t="shared" si="2"/>
        <v>4.583778728360822</v>
      </c>
      <c r="K6" s="384">
        <f t="shared" si="2"/>
        <v>3.333793227228079</v>
      </c>
      <c r="L6" s="384">
        <f t="shared" si="2"/>
        <v>5.3481284862144758</v>
      </c>
      <c r="M6" s="384">
        <f t="shared" si="2"/>
        <v>4.4000857111984359</v>
      </c>
      <c r="N6" s="384">
        <f t="shared" si="2"/>
        <v>5.6156096941563147</v>
      </c>
      <c r="O6" s="384">
        <f t="shared" si="2"/>
        <v>6.6878848686158427</v>
      </c>
      <c r="P6" s="384">
        <f t="shared" si="2"/>
        <v>8.5769499145024692</v>
      </c>
      <c r="Q6" s="384">
        <f t="shared" si="2"/>
        <v>2.1682674433582672</v>
      </c>
      <c r="R6" s="384">
        <f t="shared" si="2"/>
        <v>2.6112002070743481</v>
      </c>
      <c r="S6" s="384">
        <f t="shared" si="2"/>
        <v>5.9304945670455096</v>
      </c>
      <c r="T6" s="384">
        <f t="shared" si="2"/>
        <v>8.3997890185884625</v>
      </c>
      <c r="U6" s="384">
        <f t="shared" si="2"/>
        <v>3.4423973739651621</v>
      </c>
      <c r="V6" s="385">
        <f t="shared" si="2"/>
        <v>4.2528687916613492</v>
      </c>
    </row>
    <row r="7" spans="1:22" ht="23.25" customHeight="1" thickTop="1">
      <c r="A7" s="322" t="s">
        <v>70</v>
      </c>
      <c r="B7" s="323">
        <f>B10+B13+B16</f>
        <v>3276118</v>
      </c>
      <c r="C7" s="392">
        <f>C10+C13+C16</f>
        <v>12166</v>
      </c>
      <c r="D7" s="392">
        <f t="shared" ref="D7:U7" si="3">D10+D13+D16</f>
        <v>121373</v>
      </c>
      <c r="E7" s="392">
        <f t="shared" si="3"/>
        <v>126802</v>
      </c>
      <c r="F7" s="392">
        <f t="shared" si="3"/>
        <v>286024</v>
      </c>
      <c r="G7" s="392">
        <f t="shared" si="3"/>
        <v>196560</v>
      </c>
      <c r="H7" s="392">
        <f t="shared" si="3"/>
        <v>261943</v>
      </c>
      <c r="I7" s="392">
        <f t="shared" si="3"/>
        <v>130266</v>
      </c>
      <c r="J7" s="392">
        <f t="shared" si="3"/>
        <v>150170</v>
      </c>
      <c r="K7" s="392">
        <f t="shared" si="3"/>
        <v>109219</v>
      </c>
      <c r="L7" s="392">
        <f t="shared" si="3"/>
        <v>175211</v>
      </c>
      <c r="M7" s="392">
        <f t="shared" si="3"/>
        <v>144152</v>
      </c>
      <c r="N7" s="392">
        <f t="shared" si="3"/>
        <v>183974</v>
      </c>
      <c r="O7" s="392">
        <f t="shared" si="3"/>
        <v>219103</v>
      </c>
      <c r="P7" s="392">
        <f t="shared" si="3"/>
        <v>280991</v>
      </c>
      <c r="Q7" s="392">
        <f t="shared" si="3"/>
        <v>71035</v>
      </c>
      <c r="R7" s="392">
        <f t="shared" si="3"/>
        <v>85546</v>
      </c>
      <c r="S7" s="392">
        <f t="shared" si="3"/>
        <v>194290</v>
      </c>
      <c r="T7" s="392">
        <f t="shared" si="3"/>
        <v>275187</v>
      </c>
      <c r="U7" s="392">
        <f t="shared" si="3"/>
        <v>112777</v>
      </c>
      <c r="V7" s="471">
        <f>V10+V13+V16</f>
        <v>139329</v>
      </c>
    </row>
    <row r="8" spans="1:22" ht="23.25" customHeight="1">
      <c r="A8" s="306" t="s">
        <v>4</v>
      </c>
      <c r="B8" s="360">
        <f>B7/90</f>
        <v>36401.311111111114</v>
      </c>
      <c r="C8" s="360">
        <f t="shared" ref="C8:U8" si="4">C7/90</f>
        <v>135.17777777777778</v>
      </c>
      <c r="D8" s="360">
        <f t="shared" si="4"/>
        <v>1348.588888888889</v>
      </c>
      <c r="E8" s="360">
        <f t="shared" si="4"/>
        <v>1408.911111111111</v>
      </c>
      <c r="F8" s="360">
        <f t="shared" si="4"/>
        <v>3178.0444444444443</v>
      </c>
      <c r="G8" s="360">
        <f t="shared" si="4"/>
        <v>2184</v>
      </c>
      <c r="H8" s="360">
        <f t="shared" si="4"/>
        <v>2910.4777777777776</v>
      </c>
      <c r="I8" s="360">
        <f t="shared" si="4"/>
        <v>1447.4</v>
      </c>
      <c r="J8" s="360">
        <f t="shared" si="4"/>
        <v>1668.5555555555557</v>
      </c>
      <c r="K8" s="360">
        <f t="shared" si="4"/>
        <v>1213.5444444444445</v>
      </c>
      <c r="L8" s="360">
        <f t="shared" si="4"/>
        <v>1946.7888888888888</v>
      </c>
      <c r="M8" s="360">
        <f t="shared" si="4"/>
        <v>1601.6888888888889</v>
      </c>
      <c r="N8" s="360">
        <f t="shared" si="4"/>
        <v>2044.1555555555556</v>
      </c>
      <c r="O8" s="360">
        <f t="shared" si="4"/>
        <v>2434.4777777777776</v>
      </c>
      <c r="P8" s="360">
        <f t="shared" si="4"/>
        <v>3122.1222222222223</v>
      </c>
      <c r="Q8" s="360">
        <f t="shared" si="4"/>
        <v>789.27777777777783</v>
      </c>
      <c r="R8" s="360">
        <f t="shared" si="4"/>
        <v>950.51111111111106</v>
      </c>
      <c r="S8" s="360">
        <f t="shared" si="4"/>
        <v>2158.7777777777778</v>
      </c>
      <c r="T8" s="360">
        <f t="shared" si="4"/>
        <v>3057.6333333333332</v>
      </c>
      <c r="U8" s="360">
        <f t="shared" si="4"/>
        <v>1253.0777777777778</v>
      </c>
      <c r="V8" s="379">
        <f>V7/90</f>
        <v>1548.1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0.37135414536350642</v>
      </c>
      <c r="D9" s="328">
        <f>D8/$B$8*100</f>
        <v>3.7047810854187793</v>
      </c>
      <c r="E9" s="328">
        <f t="shared" ref="E9:V9" si="5">E8/$B$8*100</f>
        <v>3.8704955071825857</v>
      </c>
      <c r="F9" s="328">
        <f>F8/$B$8*100</f>
        <v>8.7305768595636657</v>
      </c>
      <c r="G9" s="328">
        <f t="shared" si="5"/>
        <v>5.9997838905680441</v>
      </c>
      <c r="H9" s="328">
        <f t="shared" si="5"/>
        <v>7.9955300755345178</v>
      </c>
      <c r="I9" s="328">
        <f t="shared" si="5"/>
        <v>3.9762304043993528</v>
      </c>
      <c r="J9" s="328">
        <f t="shared" si="5"/>
        <v>4.583778728360822</v>
      </c>
      <c r="K9" s="328">
        <f t="shared" si="5"/>
        <v>3.333793227228079</v>
      </c>
      <c r="L9" s="328">
        <f t="shared" si="5"/>
        <v>5.3481284862144758</v>
      </c>
      <c r="M9" s="328">
        <f t="shared" si="5"/>
        <v>4.4000857111984359</v>
      </c>
      <c r="N9" s="328">
        <f t="shared" si="5"/>
        <v>5.6156096941563147</v>
      </c>
      <c r="O9" s="328">
        <f t="shared" si="5"/>
        <v>6.6878848686158427</v>
      </c>
      <c r="P9" s="328">
        <f t="shared" si="5"/>
        <v>8.5769499145024692</v>
      </c>
      <c r="Q9" s="328">
        <f t="shared" si="5"/>
        <v>2.1682674433582672</v>
      </c>
      <c r="R9" s="328">
        <f t="shared" si="5"/>
        <v>2.6112002070743481</v>
      </c>
      <c r="S9" s="328">
        <f t="shared" si="5"/>
        <v>5.9304945670455096</v>
      </c>
      <c r="T9" s="328">
        <f t="shared" si="5"/>
        <v>8.3997890185884625</v>
      </c>
      <c r="U9" s="328">
        <f t="shared" si="5"/>
        <v>3.4423973739651621</v>
      </c>
      <c r="V9" s="329">
        <f t="shared" si="5"/>
        <v>4.2528687916613492</v>
      </c>
    </row>
    <row r="10" spans="1:22" ht="23.25" customHeight="1">
      <c r="A10" s="451" t="s">
        <v>22</v>
      </c>
      <c r="B10" s="462">
        <v>1044674</v>
      </c>
      <c r="C10" s="452">
        <v>3976</v>
      </c>
      <c r="D10" s="452">
        <v>39320</v>
      </c>
      <c r="E10" s="452">
        <v>38940</v>
      </c>
      <c r="F10" s="452">
        <v>88564</v>
      </c>
      <c r="G10" s="452">
        <v>62688</v>
      </c>
      <c r="H10" s="452">
        <v>82341</v>
      </c>
      <c r="I10" s="452">
        <v>42644</v>
      </c>
      <c r="J10" s="452">
        <v>47114</v>
      </c>
      <c r="K10" s="452">
        <v>35477</v>
      </c>
      <c r="L10" s="452">
        <v>56555</v>
      </c>
      <c r="M10" s="452">
        <v>47149</v>
      </c>
      <c r="N10" s="452">
        <v>59016</v>
      </c>
      <c r="O10" s="452">
        <v>72081</v>
      </c>
      <c r="P10" s="452">
        <v>93488</v>
      </c>
      <c r="Q10" s="452">
        <v>22412</v>
      </c>
      <c r="R10" s="452">
        <v>25839</v>
      </c>
      <c r="S10" s="452">
        <v>61457</v>
      </c>
      <c r="T10" s="452">
        <v>84434</v>
      </c>
      <c r="U10" s="452">
        <v>36012</v>
      </c>
      <c r="V10" s="454">
        <v>45167</v>
      </c>
    </row>
    <row r="11" spans="1:22" ht="23.25" customHeight="1">
      <c r="A11" s="427" t="s">
        <v>4</v>
      </c>
      <c r="B11" s="463">
        <f>B10/31</f>
        <v>33699.161290322583</v>
      </c>
      <c r="C11" s="463">
        <f t="shared" ref="C11:U11" si="6">C10/31</f>
        <v>128.25806451612902</v>
      </c>
      <c r="D11" s="463">
        <f t="shared" si="6"/>
        <v>1268.3870967741937</v>
      </c>
      <c r="E11" s="463">
        <f t="shared" si="6"/>
        <v>1256.1290322580646</v>
      </c>
      <c r="F11" s="463">
        <f t="shared" si="6"/>
        <v>2856.9032258064517</v>
      </c>
      <c r="G11" s="463">
        <f t="shared" si="6"/>
        <v>2022.1935483870968</v>
      </c>
      <c r="H11" s="463">
        <f t="shared" si="6"/>
        <v>2656.1612903225805</v>
      </c>
      <c r="I11" s="463">
        <f t="shared" si="6"/>
        <v>1375.6129032258063</v>
      </c>
      <c r="J11" s="463">
        <f t="shared" si="6"/>
        <v>1519.8064516129032</v>
      </c>
      <c r="K11" s="463">
        <f t="shared" si="6"/>
        <v>1144.4193548387098</v>
      </c>
      <c r="L11" s="463">
        <f t="shared" si="6"/>
        <v>1824.3548387096773</v>
      </c>
      <c r="M11" s="463">
        <f t="shared" si="6"/>
        <v>1520.9354838709678</v>
      </c>
      <c r="N11" s="463">
        <f t="shared" si="6"/>
        <v>1903.741935483871</v>
      </c>
      <c r="O11" s="463">
        <f t="shared" si="6"/>
        <v>2325.1935483870966</v>
      </c>
      <c r="P11" s="463">
        <f t="shared" si="6"/>
        <v>3015.7419354838707</v>
      </c>
      <c r="Q11" s="463">
        <f t="shared" si="6"/>
        <v>722.9677419354839</v>
      </c>
      <c r="R11" s="463">
        <f t="shared" si="6"/>
        <v>833.51612903225805</v>
      </c>
      <c r="S11" s="463">
        <f t="shared" si="6"/>
        <v>1982.483870967742</v>
      </c>
      <c r="T11" s="463">
        <f t="shared" si="6"/>
        <v>2723.6774193548385</v>
      </c>
      <c r="U11" s="463">
        <f t="shared" si="6"/>
        <v>1161.6774193548388</v>
      </c>
      <c r="V11" s="469">
        <f>V10/31</f>
        <v>1457</v>
      </c>
    </row>
    <row r="12" spans="1:22" ht="23.25" customHeight="1">
      <c r="A12" s="430" t="s">
        <v>5</v>
      </c>
      <c r="B12" s="464">
        <v>100</v>
      </c>
      <c r="C12" s="458">
        <f>C11/$B$11*100</f>
        <v>0.38059720065781283</v>
      </c>
      <c r="D12" s="458">
        <f t="shared" ref="D12:Q12" si="7">D11/$B$11*100</f>
        <v>3.7638536040908459</v>
      </c>
      <c r="E12" s="458">
        <f t="shared" si="7"/>
        <v>3.7274786201245558</v>
      </c>
      <c r="F12" s="458">
        <f t="shared" si="7"/>
        <v>8.4776686315539589</v>
      </c>
      <c r="G12" s="458">
        <f t="shared" si="7"/>
        <v>6.0007236707336444</v>
      </c>
      <c r="H12" s="458">
        <f t="shared" si="7"/>
        <v>7.8819804072849511</v>
      </c>
      <c r="I12" s="458">
        <f t="shared" si="7"/>
        <v>4.0820389901538654</v>
      </c>
      <c r="J12" s="458">
        <f t="shared" si="7"/>
        <v>4.5099236699678551</v>
      </c>
      <c r="K12" s="458">
        <f t="shared" si="7"/>
        <v>3.3959876478212343</v>
      </c>
      <c r="L12" s="458">
        <f t="shared" si="7"/>
        <v>5.4136505742461276</v>
      </c>
      <c r="M12" s="458">
        <f t="shared" si="7"/>
        <v>4.5132739974384348</v>
      </c>
      <c r="N12" s="458">
        <f t="shared" si="7"/>
        <v>5.6492264572488642</v>
      </c>
      <c r="O12" s="458">
        <f t="shared" si="7"/>
        <v>6.899855840195122</v>
      </c>
      <c r="P12" s="458">
        <f t="shared" si="7"/>
        <v>8.9490118448434615</v>
      </c>
      <c r="Q12" s="458">
        <f t="shared" si="7"/>
        <v>2.1453582648749756</v>
      </c>
      <c r="R12" s="458">
        <f>R11/$B$11*100</f>
        <v>2.4734031860657009</v>
      </c>
      <c r="S12" s="458">
        <f>S11/$B$11*100</f>
        <v>5.8828878674112683</v>
      </c>
      <c r="T12" s="458">
        <f>T11/$B$11*100</f>
        <v>8.0823299900255954</v>
      </c>
      <c r="U12" s="458">
        <f>U11/$B$11*100</f>
        <v>3.4471997963000898</v>
      </c>
      <c r="V12" s="459">
        <f>V11/$B$11*100</f>
        <v>4.3235497389616278</v>
      </c>
    </row>
    <row r="13" spans="1:22" ht="23.25" customHeight="1">
      <c r="A13" s="425" t="s">
        <v>23</v>
      </c>
      <c r="B13" s="465">
        <v>981349</v>
      </c>
      <c r="C13" s="456">
        <v>3599</v>
      </c>
      <c r="D13" s="456">
        <v>36751</v>
      </c>
      <c r="E13" s="456">
        <v>37612</v>
      </c>
      <c r="F13" s="456">
        <v>82575</v>
      </c>
      <c r="G13" s="456">
        <v>61593</v>
      </c>
      <c r="H13" s="456">
        <v>80166</v>
      </c>
      <c r="I13" s="456">
        <v>37690</v>
      </c>
      <c r="J13" s="456">
        <v>46842</v>
      </c>
      <c r="K13" s="456">
        <v>32696</v>
      </c>
      <c r="L13" s="456">
        <v>53132</v>
      </c>
      <c r="M13" s="456">
        <v>42529</v>
      </c>
      <c r="N13" s="456">
        <v>54590</v>
      </c>
      <c r="O13" s="456">
        <v>63955</v>
      </c>
      <c r="P13" s="456">
        <v>83271</v>
      </c>
      <c r="Q13" s="456">
        <v>21560</v>
      </c>
      <c r="R13" s="456">
        <v>26431</v>
      </c>
      <c r="S13" s="456">
        <v>56884</v>
      </c>
      <c r="T13" s="456">
        <v>84006</v>
      </c>
      <c r="U13" s="456">
        <v>33243</v>
      </c>
      <c r="V13" s="457">
        <v>42224</v>
      </c>
    </row>
    <row r="14" spans="1:22" ht="23.25" customHeight="1">
      <c r="A14" s="427" t="s">
        <v>4</v>
      </c>
      <c r="B14" s="466">
        <f>B13/28</f>
        <v>35048.178571428572</v>
      </c>
      <c r="C14" s="466">
        <f t="shared" ref="C14:U14" si="8">C13/28</f>
        <v>128.53571428571428</v>
      </c>
      <c r="D14" s="466">
        <f t="shared" si="8"/>
        <v>1312.5357142857142</v>
      </c>
      <c r="E14" s="466">
        <f t="shared" si="8"/>
        <v>1343.2857142857142</v>
      </c>
      <c r="F14" s="466">
        <f t="shared" si="8"/>
        <v>2949.1071428571427</v>
      </c>
      <c r="G14" s="466">
        <f t="shared" si="8"/>
        <v>2199.75</v>
      </c>
      <c r="H14" s="466">
        <f t="shared" si="8"/>
        <v>2863.0714285714284</v>
      </c>
      <c r="I14" s="466">
        <f t="shared" si="8"/>
        <v>1346.0714285714287</v>
      </c>
      <c r="J14" s="466">
        <f t="shared" si="8"/>
        <v>1672.9285714285713</v>
      </c>
      <c r="K14" s="466">
        <f t="shared" si="8"/>
        <v>1167.7142857142858</v>
      </c>
      <c r="L14" s="466">
        <f t="shared" si="8"/>
        <v>1897.5714285714287</v>
      </c>
      <c r="M14" s="466">
        <f t="shared" si="8"/>
        <v>1518.8928571428571</v>
      </c>
      <c r="N14" s="466">
        <f t="shared" si="8"/>
        <v>1949.6428571428571</v>
      </c>
      <c r="O14" s="466">
        <f t="shared" si="8"/>
        <v>2284.1071428571427</v>
      </c>
      <c r="P14" s="466">
        <f t="shared" si="8"/>
        <v>2973.9642857142858</v>
      </c>
      <c r="Q14" s="466">
        <f t="shared" si="8"/>
        <v>770</v>
      </c>
      <c r="R14" s="466">
        <f t="shared" si="8"/>
        <v>943.96428571428567</v>
      </c>
      <c r="S14" s="466">
        <f t="shared" si="8"/>
        <v>2031.5714285714287</v>
      </c>
      <c r="T14" s="466">
        <f t="shared" si="8"/>
        <v>3000.2142857142858</v>
      </c>
      <c r="U14" s="466">
        <f t="shared" si="8"/>
        <v>1187.25</v>
      </c>
      <c r="V14" s="470">
        <f>V13/28</f>
        <v>1508</v>
      </c>
    </row>
    <row r="15" spans="1:22" ht="23.25" customHeight="1">
      <c r="A15" s="430" t="s">
        <v>5</v>
      </c>
      <c r="B15" s="467">
        <v>100</v>
      </c>
      <c r="C15" s="460">
        <f>C14/$B$14*100</f>
        <v>0.36674006902743062</v>
      </c>
      <c r="D15" s="460">
        <f t="shared" ref="D15:R15" si="9">D14/$B$14*100</f>
        <v>3.7449470066204782</v>
      </c>
      <c r="E15" s="460">
        <f t="shared" si="9"/>
        <v>3.8326833776770544</v>
      </c>
      <c r="F15" s="460">
        <f t="shared" si="9"/>
        <v>8.4144376771158882</v>
      </c>
      <c r="G15" s="460">
        <f t="shared" si="9"/>
        <v>6.2763603977789755</v>
      </c>
      <c r="H15" s="460">
        <f t="shared" si="9"/>
        <v>8.1689592591422606</v>
      </c>
      <c r="I15" s="460">
        <f t="shared" si="9"/>
        <v>3.8406316203511697</v>
      </c>
      <c r="J15" s="460">
        <f t="shared" si="9"/>
        <v>4.7732254274473194</v>
      </c>
      <c r="K15" s="460">
        <f t="shared" si="9"/>
        <v>3.3317402881136071</v>
      </c>
      <c r="L15" s="460">
        <f t="shared" si="9"/>
        <v>5.4141798687317149</v>
      </c>
      <c r="M15" s="460">
        <f t="shared" si="9"/>
        <v>4.3337283677876064</v>
      </c>
      <c r="N15" s="460">
        <f t="shared" si="9"/>
        <v>5.5627508664094014</v>
      </c>
      <c r="O15" s="460">
        <f t="shared" si="9"/>
        <v>6.517049490038711</v>
      </c>
      <c r="P15" s="460">
        <f t="shared" si="9"/>
        <v>8.485360457900299</v>
      </c>
      <c r="Q15" s="460">
        <f t="shared" si="9"/>
        <v>2.1969757955630462</v>
      </c>
      <c r="R15" s="460">
        <f t="shared" si="9"/>
        <v>2.6933333605068124</v>
      </c>
      <c r="S15" s="460">
        <f>S14/$B$14*100</f>
        <v>5.7965107214660634</v>
      </c>
      <c r="T15" s="460">
        <f>T14/$B$14*100</f>
        <v>8.5602573600217653</v>
      </c>
      <c r="U15" s="460">
        <f>U14/$B$14*100</f>
        <v>3.3874798873795151</v>
      </c>
      <c r="V15" s="461">
        <f>V14/$B$14*100</f>
        <v>4.3026487009208756</v>
      </c>
    </row>
    <row r="16" spans="1:22" ht="23.25" customHeight="1">
      <c r="A16" s="425" t="s">
        <v>24</v>
      </c>
      <c r="B16" s="465">
        <v>1250095</v>
      </c>
      <c r="C16" s="456">
        <v>4591</v>
      </c>
      <c r="D16" s="456">
        <v>45302</v>
      </c>
      <c r="E16" s="456">
        <v>50250</v>
      </c>
      <c r="F16" s="456">
        <v>114885</v>
      </c>
      <c r="G16" s="456">
        <v>72279</v>
      </c>
      <c r="H16" s="456">
        <v>99436</v>
      </c>
      <c r="I16" s="456">
        <v>49932</v>
      </c>
      <c r="J16" s="456">
        <v>56214</v>
      </c>
      <c r="K16" s="456">
        <v>41046</v>
      </c>
      <c r="L16" s="456">
        <v>65524</v>
      </c>
      <c r="M16" s="456">
        <v>54474</v>
      </c>
      <c r="N16" s="456">
        <v>70368</v>
      </c>
      <c r="O16" s="456">
        <v>83067</v>
      </c>
      <c r="P16" s="456">
        <v>104232</v>
      </c>
      <c r="Q16" s="456">
        <v>27063</v>
      </c>
      <c r="R16" s="456">
        <v>33276</v>
      </c>
      <c r="S16" s="456">
        <v>75949</v>
      </c>
      <c r="T16" s="456">
        <v>106747</v>
      </c>
      <c r="U16" s="456">
        <v>43522</v>
      </c>
      <c r="V16" s="457">
        <v>51938</v>
      </c>
    </row>
    <row r="17" spans="1:22" ht="23.25" customHeight="1">
      <c r="A17" s="427" t="s">
        <v>4</v>
      </c>
      <c r="B17" s="466">
        <f>B16/31</f>
        <v>40325.645161290326</v>
      </c>
      <c r="C17" s="466">
        <f t="shared" ref="C17:V17" si="10">C16/31</f>
        <v>148.09677419354838</v>
      </c>
      <c r="D17" s="466">
        <f t="shared" si="10"/>
        <v>1461.3548387096773</v>
      </c>
      <c r="E17" s="466">
        <f t="shared" si="10"/>
        <v>1620.9677419354839</v>
      </c>
      <c r="F17" s="466">
        <f t="shared" si="10"/>
        <v>3705.9677419354839</v>
      </c>
      <c r="G17" s="466">
        <f t="shared" si="10"/>
        <v>2331.5806451612902</v>
      </c>
      <c r="H17" s="466">
        <f t="shared" si="10"/>
        <v>3207.6129032258063</v>
      </c>
      <c r="I17" s="466">
        <f t="shared" si="10"/>
        <v>1610.7096774193549</v>
      </c>
      <c r="J17" s="466">
        <f t="shared" si="10"/>
        <v>1813.3548387096773</v>
      </c>
      <c r="K17" s="466">
        <f t="shared" si="10"/>
        <v>1324.0645161290322</v>
      </c>
      <c r="L17" s="466">
        <f t="shared" si="10"/>
        <v>2113.6774193548385</v>
      </c>
      <c r="M17" s="466">
        <f t="shared" si="10"/>
        <v>1757.2258064516129</v>
      </c>
      <c r="N17" s="466">
        <f t="shared" si="10"/>
        <v>2269.9354838709678</v>
      </c>
      <c r="O17" s="466">
        <f t="shared" si="10"/>
        <v>2679.5806451612902</v>
      </c>
      <c r="P17" s="466">
        <f t="shared" si="10"/>
        <v>3362.3225806451615</v>
      </c>
      <c r="Q17" s="466">
        <f t="shared" si="10"/>
        <v>873</v>
      </c>
      <c r="R17" s="466">
        <f t="shared" si="10"/>
        <v>1073.4193548387098</v>
      </c>
      <c r="S17" s="466">
        <f t="shared" si="10"/>
        <v>2449.9677419354839</v>
      </c>
      <c r="T17" s="466">
        <f t="shared" si="10"/>
        <v>3443.4516129032259</v>
      </c>
      <c r="U17" s="466">
        <f t="shared" si="10"/>
        <v>1403.9354838709678</v>
      </c>
      <c r="V17" s="470">
        <f t="shared" si="10"/>
        <v>1675.4193548387098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0.36725208884124799</v>
      </c>
      <c r="D18" s="453">
        <f t="shared" ref="D18:R18" si="11">D17/$B$17*100</f>
        <v>3.6238845847715568</v>
      </c>
      <c r="E18" s="453">
        <f t="shared" si="11"/>
        <v>4.0196945032177549</v>
      </c>
      <c r="F18" s="453">
        <f t="shared" si="11"/>
        <v>9.1901015522820266</v>
      </c>
      <c r="G18" s="453">
        <f t="shared" si="11"/>
        <v>5.7818805770761417</v>
      </c>
      <c r="H18" s="453">
        <f t="shared" si="11"/>
        <v>7.9542754750638949</v>
      </c>
      <c r="I18" s="453">
        <f t="shared" si="11"/>
        <v>3.9942564365108248</v>
      </c>
      <c r="J18" s="453">
        <f t="shared" si="11"/>
        <v>4.4967782448533899</v>
      </c>
      <c r="K18" s="453">
        <f t="shared" si="11"/>
        <v>3.2834304592850936</v>
      </c>
      <c r="L18" s="453">
        <f t="shared" si="11"/>
        <v>5.2415216443550277</v>
      </c>
      <c r="M18" s="453">
        <f t="shared" si="11"/>
        <v>4.3575888232494329</v>
      </c>
      <c r="N18" s="453">
        <f t="shared" si="11"/>
        <v>5.629012195073174</v>
      </c>
      <c r="O18" s="453">
        <f t="shared" si="11"/>
        <v>6.644854991020682</v>
      </c>
      <c r="P18" s="453">
        <f t="shared" si="11"/>
        <v>8.3379263175998624</v>
      </c>
      <c r="Q18" s="453">
        <f t="shared" si="11"/>
        <v>2.1648754694643206</v>
      </c>
      <c r="R18" s="453">
        <f t="shared" si="11"/>
        <v>2.6618776972950053</v>
      </c>
      <c r="S18" s="453">
        <f>S17/$B$17*100</f>
        <v>6.0754582651718465</v>
      </c>
      <c r="T18" s="453">
        <f>T17/$B$17*100</f>
        <v>8.5391110275619049</v>
      </c>
      <c r="U18" s="453">
        <f>U17/$B$17*100</f>
        <v>3.4814954063491172</v>
      </c>
      <c r="V18" s="455">
        <f>V17/$B$17*100</f>
        <v>4.1547242409576874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V18"/>
  <sheetViews>
    <sheetView workbookViewId="0">
      <selection activeCell="C5" sqref="C5"/>
    </sheetView>
  </sheetViews>
  <sheetFormatPr defaultRowHeight="13.5"/>
  <sheetData>
    <row r="1" spans="1:22" ht="25.5">
      <c r="A1" s="541" t="s">
        <v>185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6991782</v>
      </c>
      <c r="C4" s="380">
        <f>'2021.1분기'!C4+'2021.2분기'!C7</f>
        <v>25859</v>
      </c>
      <c r="D4" s="380">
        <f>'2021.1분기'!D4+'2021.2분기'!D7</f>
        <v>258315</v>
      </c>
      <c r="E4" s="380">
        <f>'2021.1분기'!E4+'2021.2분기'!E7</f>
        <v>280029</v>
      </c>
      <c r="F4" s="380">
        <f>'2021.1분기'!F4+'2021.2분기'!F7</f>
        <v>625372</v>
      </c>
      <c r="G4" s="380">
        <f>'2021.1분기'!G4+'2021.2분기'!G7</f>
        <v>416330</v>
      </c>
      <c r="H4" s="380">
        <f>'2021.1분기'!H4+'2021.2분기'!H7</f>
        <v>563963</v>
      </c>
      <c r="I4" s="380">
        <f>'2021.1분기'!I4+'2021.2분기'!I7</f>
        <v>276999</v>
      </c>
      <c r="J4" s="380">
        <f>'2021.1분기'!J4+'2021.2분기'!J7</f>
        <v>319239</v>
      </c>
      <c r="K4" s="380">
        <f>'2021.1분기'!K4+'2021.2분기'!K7</f>
        <v>230268</v>
      </c>
      <c r="L4" s="380">
        <f>'2021.1분기'!L4+'2021.2분기'!L7</f>
        <v>366501</v>
      </c>
      <c r="M4" s="380">
        <f>'2021.1분기'!M4+'2021.2분기'!M7</f>
        <v>305609</v>
      </c>
      <c r="N4" s="380">
        <f>'2021.1분기'!N4+'2021.2분기'!N7</f>
        <v>386236</v>
      </c>
      <c r="O4" s="380">
        <f>'2021.1분기'!O4+'2021.2분기'!O7</f>
        <v>458157</v>
      </c>
      <c r="P4" s="380">
        <f>'2021.1분기'!P4+'2021.2분기'!P7</f>
        <v>588021</v>
      </c>
      <c r="Q4" s="380">
        <f>'2021.1분기'!Q4+'2021.2분기'!Q7</f>
        <v>155744</v>
      </c>
      <c r="R4" s="380">
        <f>'2021.1분기'!R4+'2021.2분기'!R7</f>
        <v>185049</v>
      </c>
      <c r="S4" s="380">
        <f>'2021.1분기'!S4+'2021.2분기'!S7</f>
        <v>411829</v>
      </c>
      <c r="T4" s="380">
        <f>'2021.1분기'!T4+'2021.2분기'!T7</f>
        <v>605028</v>
      </c>
      <c r="U4" s="380">
        <f>'2021.1분기'!U4+'2021.2분기'!U7</f>
        <v>239099</v>
      </c>
      <c r="V4" s="381">
        <f>'2021.1분기'!V4+'2021.2분기'!V7</f>
        <v>294135</v>
      </c>
    </row>
    <row r="5" spans="1:22" ht="23.25" customHeight="1">
      <c r="A5" s="387" t="s">
        <v>4</v>
      </c>
      <c r="B5" s="433">
        <f>B4/181</f>
        <v>38628.629834254141</v>
      </c>
      <c r="C5" s="433">
        <f>C4/181</f>
        <v>142.86740331491714</v>
      </c>
      <c r="D5" s="433">
        <f t="shared" ref="D5:V5" si="0">D4/181</f>
        <v>1427.1546961325967</v>
      </c>
      <c r="E5" s="433">
        <f t="shared" si="0"/>
        <v>1547.121546961326</v>
      </c>
      <c r="F5" s="433">
        <f t="shared" si="0"/>
        <v>3455.0939226519336</v>
      </c>
      <c r="G5" s="433">
        <f t="shared" si="0"/>
        <v>2300.1657458563536</v>
      </c>
      <c r="H5" s="433">
        <f t="shared" si="0"/>
        <v>3115.8176795580112</v>
      </c>
      <c r="I5" s="433">
        <f t="shared" si="0"/>
        <v>1530.3812154696132</v>
      </c>
      <c r="J5" s="433">
        <f t="shared" si="0"/>
        <v>1763.7513812154696</v>
      </c>
      <c r="K5" s="433">
        <f t="shared" si="0"/>
        <v>1272.1988950276243</v>
      </c>
      <c r="L5" s="433">
        <f t="shared" si="0"/>
        <v>2024.8674033149171</v>
      </c>
      <c r="M5" s="433">
        <f t="shared" si="0"/>
        <v>1688.4475138121547</v>
      </c>
      <c r="N5" s="433">
        <f t="shared" si="0"/>
        <v>2133.9005524861877</v>
      </c>
      <c r="O5" s="433">
        <f t="shared" si="0"/>
        <v>2531.2541436464089</v>
      </c>
      <c r="P5" s="433">
        <f t="shared" si="0"/>
        <v>3248.7348066298341</v>
      </c>
      <c r="Q5" s="433">
        <f t="shared" si="0"/>
        <v>860.46408839779008</v>
      </c>
      <c r="R5" s="433">
        <f t="shared" si="0"/>
        <v>1022.3701657458563</v>
      </c>
      <c r="S5" s="433">
        <f t="shared" si="0"/>
        <v>2275.2983425414363</v>
      </c>
      <c r="T5" s="433">
        <f t="shared" si="0"/>
        <v>3342.6961325966849</v>
      </c>
      <c r="U5" s="433">
        <f t="shared" si="0"/>
        <v>1320.988950276243</v>
      </c>
      <c r="V5" s="435">
        <f t="shared" si="0"/>
        <v>1625.0552486187846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0.36984848783900875</v>
      </c>
      <c r="D6" s="384">
        <f>D5/$B$5*100</f>
        <v>3.6945516893976382</v>
      </c>
      <c r="E6" s="384">
        <f t="shared" ref="E6:V6" si="1">E5/$B$5*100</f>
        <v>4.005116292241377</v>
      </c>
      <c r="F6" s="384">
        <f>F5/$B$5*100</f>
        <v>8.944386423947428</v>
      </c>
      <c r="G6" s="384">
        <f t="shared" si="1"/>
        <v>5.9545620844585834</v>
      </c>
      <c r="H6" s="384">
        <f t="shared" si="1"/>
        <v>8.0660838681755251</v>
      </c>
      <c r="I6" s="384">
        <f t="shared" si="1"/>
        <v>3.9617797007973077</v>
      </c>
      <c r="J6" s="384">
        <f t="shared" si="1"/>
        <v>4.5659175300374066</v>
      </c>
      <c r="K6" s="384">
        <f t="shared" si="1"/>
        <v>3.2934093196841667</v>
      </c>
      <c r="L6" s="384">
        <f t="shared" si="1"/>
        <v>5.2418825415323305</v>
      </c>
      <c r="M6" s="384">
        <f t="shared" si="1"/>
        <v>4.3709743810662287</v>
      </c>
      <c r="N6" s="384">
        <f t="shared" si="1"/>
        <v>5.5241424861358661</v>
      </c>
      <c r="O6" s="384">
        <f t="shared" si="1"/>
        <v>6.5527929789572958</v>
      </c>
      <c r="P6" s="384">
        <f t="shared" si="1"/>
        <v>8.4101735437403509</v>
      </c>
      <c r="Q6" s="384">
        <f t="shared" si="1"/>
        <v>2.2275294052360328</v>
      </c>
      <c r="R6" s="384">
        <f t="shared" si="1"/>
        <v>2.6466643267767789</v>
      </c>
      <c r="S6" s="384">
        <f t="shared" si="1"/>
        <v>5.8901865075312703</v>
      </c>
      <c r="T6" s="384">
        <f t="shared" si="1"/>
        <v>8.6534162535387988</v>
      </c>
      <c r="U6" s="384">
        <f t="shared" si="1"/>
        <v>3.4197147451107601</v>
      </c>
      <c r="V6" s="385">
        <f t="shared" si="1"/>
        <v>4.206867433795848</v>
      </c>
    </row>
    <row r="7" spans="1:22" ht="23.25" customHeight="1" thickTop="1">
      <c r="A7" s="322" t="s">
        <v>70</v>
      </c>
      <c r="B7" s="323">
        <f>B10+B13+B16</f>
        <v>3715664</v>
      </c>
      <c r="C7" s="392">
        <f>C10+C13+C16</f>
        <v>13693</v>
      </c>
      <c r="D7" s="392">
        <f t="shared" ref="D7:U7" si="2">D10+D13+D16</f>
        <v>136942</v>
      </c>
      <c r="E7" s="392">
        <f t="shared" si="2"/>
        <v>153227</v>
      </c>
      <c r="F7" s="392">
        <f t="shared" si="2"/>
        <v>339348</v>
      </c>
      <c r="G7" s="392">
        <f t="shared" si="2"/>
        <v>219770</v>
      </c>
      <c r="H7" s="392">
        <f t="shared" si="2"/>
        <v>302020</v>
      </c>
      <c r="I7" s="392">
        <f t="shared" si="2"/>
        <v>146733</v>
      </c>
      <c r="J7" s="392">
        <f t="shared" si="2"/>
        <v>169069</v>
      </c>
      <c r="K7" s="392">
        <f t="shared" si="2"/>
        <v>121049</v>
      </c>
      <c r="L7" s="392">
        <f t="shared" si="2"/>
        <v>191290</v>
      </c>
      <c r="M7" s="392">
        <f t="shared" si="2"/>
        <v>161457</v>
      </c>
      <c r="N7" s="392">
        <f t="shared" si="2"/>
        <v>202262</v>
      </c>
      <c r="O7" s="392">
        <f t="shared" si="2"/>
        <v>239054</v>
      </c>
      <c r="P7" s="392">
        <f t="shared" si="2"/>
        <v>307030</v>
      </c>
      <c r="Q7" s="392">
        <f t="shared" si="2"/>
        <v>84709</v>
      </c>
      <c r="R7" s="392">
        <f t="shared" si="2"/>
        <v>99503</v>
      </c>
      <c r="S7" s="392">
        <f t="shared" si="2"/>
        <v>217539</v>
      </c>
      <c r="T7" s="392">
        <f t="shared" si="2"/>
        <v>329841</v>
      </c>
      <c r="U7" s="392">
        <f t="shared" si="2"/>
        <v>126322</v>
      </c>
      <c r="V7" s="471">
        <f>V10+V13+V16</f>
        <v>154806</v>
      </c>
    </row>
    <row r="8" spans="1:22" ht="23.25" customHeight="1">
      <c r="A8" s="306" t="s">
        <v>4</v>
      </c>
      <c r="B8" s="360">
        <f>B7/91</f>
        <v>40831.472527472528</v>
      </c>
      <c r="C8" s="360">
        <f>C7/91</f>
        <v>150.47252747252747</v>
      </c>
      <c r="D8" s="360">
        <f t="shared" ref="D8:V8" si="3">D7/91</f>
        <v>1504.8571428571429</v>
      </c>
      <c r="E8" s="360">
        <f t="shared" si="3"/>
        <v>1683.8131868131868</v>
      </c>
      <c r="F8" s="360">
        <f t="shared" si="3"/>
        <v>3729.098901098901</v>
      </c>
      <c r="G8" s="360">
        <f t="shared" si="3"/>
        <v>2415.0549450549452</v>
      </c>
      <c r="H8" s="360">
        <f t="shared" si="3"/>
        <v>3318.901098901099</v>
      </c>
      <c r="I8" s="360">
        <f t="shared" si="3"/>
        <v>1612.4505494505495</v>
      </c>
      <c r="J8" s="360">
        <f t="shared" si="3"/>
        <v>1857.901098901099</v>
      </c>
      <c r="K8" s="360">
        <f t="shared" si="3"/>
        <v>1330.2087912087911</v>
      </c>
      <c r="L8" s="360">
        <f t="shared" si="3"/>
        <v>2102.0879120879122</v>
      </c>
      <c r="M8" s="360">
        <f t="shared" si="3"/>
        <v>1774.2527472527472</v>
      </c>
      <c r="N8" s="360">
        <f t="shared" si="3"/>
        <v>2222.6593406593406</v>
      </c>
      <c r="O8" s="360">
        <f t="shared" si="3"/>
        <v>2626.967032967033</v>
      </c>
      <c r="P8" s="360">
        <f t="shared" si="3"/>
        <v>3373.9560439560441</v>
      </c>
      <c r="Q8" s="360">
        <f t="shared" si="3"/>
        <v>930.86813186813185</v>
      </c>
      <c r="R8" s="360">
        <f t="shared" si="3"/>
        <v>1093.4395604395604</v>
      </c>
      <c r="S8" s="360">
        <f t="shared" si="3"/>
        <v>2390.5384615384614</v>
      </c>
      <c r="T8" s="360">
        <f t="shared" si="3"/>
        <v>3624.6263736263736</v>
      </c>
      <c r="U8" s="360">
        <f t="shared" si="3"/>
        <v>1388.1538461538462</v>
      </c>
      <c r="V8" s="379">
        <f t="shared" si="3"/>
        <v>1701.1648351648353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0.36852094269018942</v>
      </c>
      <c r="D9" s="328">
        <f>D8/$B$8*100</f>
        <v>3.6855323839830514</v>
      </c>
      <c r="E9" s="328">
        <f t="shared" ref="E9:V9" si="4">E8/$B$8*100</f>
        <v>4.1238120562031444</v>
      </c>
      <c r="F9" s="328">
        <f>F8/$B$8*100</f>
        <v>9.1329032980377125</v>
      </c>
      <c r="G9" s="328">
        <f t="shared" si="4"/>
        <v>5.9146898104887855</v>
      </c>
      <c r="H9" s="328">
        <f t="shared" si="4"/>
        <v>8.128291470918791</v>
      </c>
      <c r="I9" s="328">
        <f t="shared" si="4"/>
        <v>3.9490384491170349</v>
      </c>
      <c r="J9" s="328">
        <f t="shared" si="4"/>
        <v>4.5501692295105265</v>
      </c>
      <c r="K9" s="328">
        <f t="shared" si="4"/>
        <v>3.2578026430807516</v>
      </c>
      <c r="L9" s="328">
        <f t="shared" si="4"/>
        <v>5.1482050045429304</v>
      </c>
      <c r="M9" s="328">
        <f t="shared" si="4"/>
        <v>4.3453067876966269</v>
      </c>
      <c r="N9" s="328">
        <f t="shared" si="4"/>
        <v>5.4434954290807784</v>
      </c>
      <c r="O9" s="328">
        <f t="shared" si="4"/>
        <v>6.4336818399080213</v>
      </c>
      <c r="P9" s="328">
        <f t="shared" si="4"/>
        <v>8.2631260523018231</v>
      </c>
      <c r="Q9" s="328">
        <f t="shared" si="4"/>
        <v>2.2797809489770873</v>
      </c>
      <c r="R9" s="328">
        <f t="shared" si="4"/>
        <v>2.6779332038634278</v>
      </c>
      <c r="S9" s="328">
        <f t="shared" si="4"/>
        <v>5.8546467064836865</v>
      </c>
      <c r="T9" s="328">
        <f t="shared" si="4"/>
        <v>8.8770405504911096</v>
      </c>
      <c r="U9" s="328">
        <f t="shared" si="4"/>
        <v>3.3997153671591405</v>
      </c>
      <c r="V9" s="329">
        <f t="shared" si="4"/>
        <v>4.1663078254653811</v>
      </c>
    </row>
    <row r="10" spans="1:22" ht="23.25" customHeight="1">
      <c r="A10" s="451" t="s">
        <v>30</v>
      </c>
      <c r="B10" s="462">
        <v>1251265</v>
      </c>
      <c r="C10" s="452">
        <v>4673</v>
      </c>
      <c r="D10" s="452">
        <v>45722</v>
      </c>
      <c r="E10" s="452">
        <v>50543</v>
      </c>
      <c r="F10" s="452">
        <v>116514</v>
      </c>
      <c r="G10" s="452">
        <v>71667</v>
      </c>
      <c r="H10" s="452">
        <v>99733</v>
      </c>
      <c r="I10" s="452">
        <v>50110</v>
      </c>
      <c r="J10" s="452">
        <v>56617</v>
      </c>
      <c r="K10" s="452">
        <v>40683</v>
      </c>
      <c r="L10" s="452">
        <v>65490</v>
      </c>
      <c r="M10" s="452">
        <v>54771</v>
      </c>
      <c r="N10" s="452">
        <v>69074</v>
      </c>
      <c r="O10" s="452">
        <v>81727</v>
      </c>
      <c r="P10" s="452">
        <v>103469</v>
      </c>
      <c r="Q10" s="452">
        <v>28010</v>
      </c>
      <c r="R10" s="452">
        <v>33263</v>
      </c>
      <c r="S10" s="452">
        <v>74678</v>
      </c>
      <c r="T10" s="452">
        <v>108357</v>
      </c>
      <c r="U10" s="452">
        <v>43118</v>
      </c>
      <c r="V10" s="472">
        <v>53046</v>
      </c>
    </row>
    <row r="11" spans="1:22" ht="23.25" customHeight="1">
      <c r="A11" s="427" t="s">
        <v>4</v>
      </c>
      <c r="B11" s="463">
        <f>B10/30</f>
        <v>41708.833333333336</v>
      </c>
      <c r="C11" s="463">
        <f>C10/30</f>
        <v>155.76666666666668</v>
      </c>
      <c r="D11" s="463">
        <f t="shared" ref="D11:V11" si="5">D10/30</f>
        <v>1524.0666666666666</v>
      </c>
      <c r="E11" s="463">
        <f t="shared" si="5"/>
        <v>1684.7666666666667</v>
      </c>
      <c r="F11" s="463">
        <f t="shared" si="5"/>
        <v>3883.8</v>
      </c>
      <c r="G11" s="463">
        <f t="shared" si="5"/>
        <v>2388.9</v>
      </c>
      <c r="H11" s="463">
        <f t="shared" si="5"/>
        <v>3324.4333333333334</v>
      </c>
      <c r="I11" s="463">
        <f t="shared" si="5"/>
        <v>1670.3333333333333</v>
      </c>
      <c r="J11" s="463">
        <f t="shared" si="5"/>
        <v>1887.2333333333333</v>
      </c>
      <c r="K11" s="463">
        <f t="shared" si="5"/>
        <v>1356.1</v>
      </c>
      <c r="L11" s="463">
        <f t="shared" si="5"/>
        <v>2183</v>
      </c>
      <c r="M11" s="463">
        <f t="shared" si="5"/>
        <v>1825.7</v>
      </c>
      <c r="N11" s="463">
        <f t="shared" si="5"/>
        <v>2302.4666666666667</v>
      </c>
      <c r="O11" s="463">
        <f t="shared" si="5"/>
        <v>2724.2333333333331</v>
      </c>
      <c r="P11" s="463">
        <f t="shared" si="5"/>
        <v>3448.9666666666667</v>
      </c>
      <c r="Q11" s="463">
        <f t="shared" si="5"/>
        <v>933.66666666666663</v>
      </c>
      <c r="R11" s="463">
        <f t="shared" si="5"/>
        <v>1108.7666666666667</v>
      </c>
      <c r="S11" s="463">
        <f t="shared" si="5"/>
        <v>2489.2666666666669</v>
      </c>
      <c r="T11" s="463">
        <f t="shared" si="5"/>
        <v>3611.9</v>
      </c>
      <c r="U11" s="463">
        <f t="shared" si="5"/>
        <v>1437.2666666666667</v>
      </c>
      <c r="V11" s="473">
        <f t="shared" si="5"/>
        <v>1768.2</v>
      </c>
    </row>
    <row r="12" spans="1:22" ht="23.25" customHeight="1">
      <c r="A12" s="430" t="s">
        <v>5</v>
      </c>
      <c r="B12" s="464">
        <v>100</v>
      </c>
      <c r="C12" s="458">
        <f>C11/$B$11*100</f>
        <v>0.37346205639892432</v>
      </c>
      <c r="D12" s="458">
        <f t="shared" ref="D12:Q12" si="6">D11/$B$11*100</f>
        <v>3.6540620891657638</v>
      </c>
      <c r="E12" s="458">
        <f t="shared" si="6"/>
        <v>4.0393521755982942</v>
      </c>
      <c r="F12" s="458">
        <f t="shared" si="6"/>
        <v>9.311696563078165</v>
      </c>
      <c r="G12" s="458">
        <f t="shared" si="6"/>
        <v>5.7275637055300033</v>
      </c>
      <c r="H12" s="458">
        <f t="shared" si="6"/>
        <v>7.9705737793353117</v>
      </c>
      <c r="I12" s="458">
        <f t="shared" si="6"/>
        <v>4.0047471958378118</v>
      </c>
      <c r="J12" s="458">
        <f t="shared" si="6"/>
        <v>4.5247809217072321</v>
      </c>
      <c r="K12" s="458">
        <f t="shared" si="6"/>
        <v>3.2513496341702188</v>
      </c>
      <c r="L12" s="458">
        <f t="shared" si="6"/>
        <v>5.2339032898706508</v>
      </c>
      <c r="M12" s="458">
        <f t="shared" si="6"/>
        <v>4.3772502227745518</v>
      </c>
      <c r="N12" s="458">
        <f t="shared" si="6"/>
        <v>5.5203334225763525</v>
      </c>
      <c r="O12" s="458">
        <f t="shared" si="6"/>
        <v>6.5315500713278158</v>
      </c>
      <c r="P12" s="458">
        <f t="shared" si="6"/>
        <v>8.2691516185620149</v>
      </c>
      <c r="Q12" s="458">
        <f t="shared" si="6"/>
        <v>2.2385346029817823</v>
      </c>
      <c r="R12" s="458">
        <f>R11/$B$11*100</f>
        <v>2.6583497500529463</v>
      </c>
      <c r="S12" s="458">
        <f>S11/$B$11*100</f>
        <v>5.9682001814164067</v>
      </c>
      <c r="T12" s="458">
        <f>T11/$B$11*100</f>
        <v>8.6597962861584072</v>
      </c>
      <c r="U12" s="458">
        <f>U11/$B$11*100</f>
        <v>3.4459526958717777</v>
      </c>
      <c r="V12" s="474">
        <f>V11/$B$11*100</f>
        <v>4.2393897375855634</v>
      </c>
    </row>
    <row r="13" spans="1:22" ht="23.25" customHeight="1">
      <c r="A13" s="425" t="s">
        <v>77</v>
      </c>
      <c r="B13" s="465">
        <v>1223126</v>
      </c>
      <c r="C13" s="456">
        <v>4370</v>
      </c>
      <c r="D13" s="456">
        <v>44407</v>
      </c>
      <c r="E13" s="456">
        <v>49861</v>
      </c>
      <c r="F13" s="456">
        <v>111274</v>
      </c>
      <c r="G13" s="456">
        <v>75894</v>
      </c>
      <c r="H13" s="456">
        <v>100994</v>
      </c>
      <c r="I13" s="456">
        <v>46909</v>
      </c>
      <c r="J13" s="456">
        <v>55784</v>
      </c>
      <c r="K13" s="456">
        <v>39406</v>
      </c>
      <c r="L13" s="456">
        <v>62552</v>
      </c>
      <c r="M13" s="456">
        <v>52909</v>
      </c>
      <c r="N13" s="456">
        <v>65991</v>
      </c>
      <c r="O13" s="456">
        <v>78937</v>
      </c>
      <c r="P13" s="456">
        <v>100482</v>
      </c>
      <c r="Q13" s="456">
        <v>26271</v>
      </c>
      <c r="R13" s="456">
        <v>33329</v>
      </c>
      <c r="S13" s="456">
        <v>70689</v>
      </c>
      <c r="T13" s="456">
        <v>112200</v>
      </c>
      <c r="U13" s="456">
        <v>41157</v>
      </c>
      <c r="V13" s="475">
        <v>49710</v>
      </c>
    </row>
    <row r="14" spans="1:22" ht="23.25" customHeight="1">
      <c r="A14" s="427" t="s">
        <v>4</v>
      </c>
      <c r="B14" s="466">
        <f>B13/31</f>
        <v>39455.677419354841</v>
      </c>
      <c r="C14" s="466">
        <f>C13/31</f>
        <v>140.96774193548387</v>
      </c>
      <c r="D14" s="466">
        <f t="shared" ref="D14:V14" si="7">D13/31</f>
        <v>1432.483870967742</v>
      </c>
      <c r="E14" s="466">
        <f t="shared" si="7"/>
        <v>1608.4193548387098</v>
      </c>
      <c r="F14" s="466">
        <f t="shared" si="7"/>
        <v>3589.483870967742</v>
      </c>
      <c r="G14" s="466">
        <f t="shared" si="7"/>
        <v>2448.1935483870966</v>
      </c>
      <c r="H14" s="466">
        <f t="shared" si="7"/>
        <v>3257.8709677419356</v>
      </c>
      <c r="I14" s="466">
        <f t="shared" si="7"/>
        <v>1513.1935483870968</v>
      </c>
      <c r="J14" s="466">
        <f t="shared" si="7"/>
        <v>1799.483870967742</v>
      </c>
      <c r="K14" s="466">
        <f t="shared" si="7"/>
        <v>1271.1612903225807</v>
      </c>
      <c r="L14" s="466">
        <f t="shared" si="7"/>
        <v>2017.8064516129032</v>
      </c>
      <c r="M14" s="466">
        <f t="shared" si="7"/>
        <v>1706.741935483871</v>
      </c>
      <c r="N14" s="466">
        <f t="shared" si="7"/>
        <v>2128.7419354838707</v>
      </c>
      <c r="O14" s="466">
        <f t="shared" si="7"/>
        <v>2546.3548387096776</v>
      </c>
      <c r="P14" s="466">
        <f t="shared" si="7"/>
        <v>3241.3548387096776</v>
      </c>
      <c r="Q14" s="466">
        <f t="shared" si="7"/>
        <v>847.45161290322585</v>
      </c>
      <c r="R14" s="466">
        <f t="shared" si="7"/>
        <v>1075.1290322580646</v>
      </c>
      <c r="S14" s="466">
        <f t="shared" si="7"/>
        <v>2280.2903225806454</v>
      </c>
      <c r="T14" s="466">
        <f t="shared" si="7"/>
        <v>3619.3548387096776</v>
      </c>
      <c r="U14" s="466">
        <f t="shared" si="7"/>
        <v>1327.6451612903227</v>
      </c>
      <c r="V14" s="476">
        <f t="shared" si="7"/>
        <v>1603.5483870967741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0.35728126129278587</v>
      </c>
      <c r="D15" s="460">
        <f t="shared" ref="D15:R15" si="8">D14/$B$14*100</f>
        <v>3.6306153249951354</v>
      </c>
      <c r="E15" s="460">
        <f t="shared" si="8"/>
        <v>4.0765219609426993</v>
      </c>
      <c r="F15" s="460">
        <f t="shared" si="8"/>
        <v>9.0975091691289371</v>
      </c>
      <c r="G15" s="460">
        <f t="shared" si="8"/>
        <v>6.2049208339942075</v>
      </c>
      <c r="H15" s="460">
        <f t="shared" si="8"/>
        <v>8.2570397489710796</v>
      </c>
      <c r="I15" s="460">
        <f t="shared" si="8"/>
        <v>3.8351731546872521</v>
      </c>
      <c r="J15" s="460">
        <f t="shared" si="8"/>
        <v>4.5607729702418229</v>
      </c>
      <c r="K15" s="460">
        <f t="shared" si="8"/>
        <v>3.2217449387879911</v>
      </c>
      <c r="L15" s="460">
        <f t="shared" si="8"/>
        <v>5.1141092577543112</v>
      </c>
      <c r="M15" s="460">
        <f t="shared" si="8"/>
        <v>4.3257195088649896</v>
      </c>
      <c r="N15" s="460">
        <f t="shared" si="8"/>
        <v>5.3952740764238509</v>
      </c>
      <c r="O15" s="460">
        <f t="shared" si="8"/>
        <v>6.4537095932880177</v>
      </c>
      <c r="P15" s="460">
        <f t="shared" si="8"/>
        <v>8.2151797934145794</v>
      </c>
      <c r="Q15" s="460">
        <f t="shared" si="8"/>
        <v>2.1478572117672257</v>
      </c>
      <c r="R15" s="460">
        <f t="shared" si="8"/>
        <v>2.7249032397316384</v>
      </c>
      <c r="S15" s="460">
        <f>S14/$B$14*100</f>
        <v>5.7793718717450204</v>
      </c>
      <c r="T15" s="460">
        <f>T14/$B$14*100</f>
        <v>9.1732168231237008</v>
      </c>
      <c r="U15" s="460">
        <f>U14/$B$14*100</f>
        <v>3.3649027164821939</v>
      </c>
      <c r="V15" s="477">
        <f>V14/$B$14*100</f>
        <v>4.0641765443625593</v>
      </c>
    </row>
    <row r="16" spans="1:22" ht="23.25" customHeight="1">
      <c r="A16" s="425" t="s">
        <v>80</v>
      </c>
      <c r="B16" s="465">
        <v>1241273</v>
      </c>
      <c r="C16" s="456">
        <v>4650</v>
      </c>
      <c r="D16" s="456">
        <v>46813</v>
      </c>
      <c r="E16" s="456">
        <v>52823</v>
      </c>
      <c r="F16" s="456">
        <v>111560</v>
      </c>
      <c r="G16" s="456">
        <v>72209</v>
      </c>
      <c r="H16" s="456">
        <v>101293</v>
      </c>
      <c r="I16" s="456">
        <v>49714</v>
      </c>
      <c r="J16" s="456">
        <v>56668</v>
      </c>
      <c r="K16" s="456">
        <v>40960</v>
      </c>
      <c r="L16" s="456">
        <v>63248</v>
      </c>
      <c r="M16" s="456">
        <v>53777</v>
      </c>
      <c r="N16" s="456">
        <v>67197</v>
      </c>
      <c r="O16" s="456">
        <v>78390</v>
      </c>
      <c r="P16" s="456">
        <v>103079</v>
      </c>
      <c r="Q16" s="456">
        <v>30428</v>
      </c>
      <c r="R16" s="456">
        <v>32911</v>
      </c>
      <c r="S16" s="456">
        <v>72172</v>
      </c>
      <c r="T16" s="456">
        <v>109284</v>
      </c>
      <c r="U16" s="456">
        <v>42047</v>
      </c>
      <c r="V16" s="475">
        <v>52050</v>
      </c>
    </row>
    <row r="17" spans="1:22" ht="23.25" customHeight="1">
      <c r="A17" s="427" t="s">
        <v>4</v>
      </c>
      <c r="B17" s="466">
        <f>B16/30</f>
        <v>41375.76666666667</v>
      </c>
      <c r="C17" s="466">
        <f>C16/30</f>
        <v>155</v>
      </c>
      <c r="D17" s="466">
        <f t="shared" ref="D17:V17" si="9">D16/30</f>
        <v>1560.4333333333334</v>
      </c>
      <c r="E17" s="466">
        <f t="shared" si="9"/>
        <v>1760.7666666666667</v>
      </c>
      <c r="F17" s="466">
        <f t="shared" si="9"/>
        <v>3718.6666666666665</v>
      </c>
      <c r="G17" s="466">
        <f t="shared" si="9"/>
        <v>2406.9666666666667</v>
      </c>
      <c r="H17" s="466">
        <f t="shared" si="9"/>
        <v>3376.4333333333334</v>
      </c>
      <c r="I17" s="466">
        <f t="shared" si="9"/>
        <v>1657.1333333333334</v>
      </c>
      <c r="J17" s="466">
        <f t="shared" si="9"/>
        <v>1888.9333333333334</v>
      </c>
      <c r="K17" s="466">
        <f t="shared" si="9"/>
        <v>1365.3333333333333</v>
      </c>
      <c r="L17" s="466">
        <f t="shared" si="9"/>
        <v>2108.2666666666669</v>
      </c>
      <c r="M17" s="466">
        <f t="shared" si="9"/>
        <v>1792.5666666666666</v>
      </c>
      <c r="N17" s="466">
        <f t="shared" si="9"/>
        <v>2239.9</v>
      </c>
      <c r="O17" s="466">
        <f t="shared" si="9"/>
        <v>2613</v>
      </c>
      <c r="P17" s="466">
        <f t="shared" si="9"/>
        <v>3435.9666666666667</v>
      </c>
      <c r="Q17" s="466">
        <f t="shared" si="9"/>
        <v>1014.2666666666667</v>
      </c>
      <c r="R17" s="466">
        <f t="shared" si="9"/>
        <v>1097.0333333333333</v>
      </c>
      <c r="S17" s="466">
        <f t="shared" si="9"/>
        <v>2405.7333333333331</v>
      </c>
      <c r="T17" s="466">
        <f t="shared" si="9"/>
        <v>3642.8</v>
      </c>
      <c r="U17" s="466">
        <f t="shared" si="9"/>
        <v>1401.5666666666666</v>
      </c>
      <c r="V17" s="476">
        <f t="shared" si="9"/>
        <v>1735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0.37461541498123296</v>
      </c>
      <c r="D18" s="453">
        <f t="shared" ref="D18:R18" si="10">D17/$B$17*100</f>
        <v>3.7713701981755823</v>
      </c>
      <c r="E18" s="453">
        <f t="shared" si="10"/>
        <v>4.2555505517319716</v>
      </c>
      <c r="F18" s="453">
        <f t="shared" si="10"/>
        <v>8.9875474613562023</v>
      </c>
      <c r="G18" s="453">
        <f t="shared" si="10"/>
        <v>5.8173343011569569</v>
      </c>
      <c r="H18" s="453">
        <f t="shared" si="10"/>
        <v>8.160412737568608</v>
      </c>
      <c r="I18" s="453">
        <f t="shared" si="10"/>
        <v>4.0050818796509713</v>
      </c>
      <c r="J18" s="453">
        <f t="shared" si="10"/>
        <v>4.5653131905712918</v>
      </c>
      <c r="K18" s="453">
        <f t="shared" si="10"/>
        <v>3.2998381500282363</v>
      </c>
      <c r="L18" s="453">
        <f t="shared" si="10"/>
        <v>5.0954141433834463</v>
      </c>
      <c r="M18" s="453">
        <f t="shared" si="10"/>
        <v>4.3324071336442502</v>
      </c>
      <c r="N18" s="453">
        <f t="shared" si="10"/>
        <v>5.4135552775255729</v>
      </c>
      <c r="O18" s="453">
        <f t="shared" si="10"/>
        <v>6.3152908344900753</v>
      </c>
      <c r="P18" s="453">
        <f t="shared" si="10"/>
        <v>8.3042972819033363</v>
      </c>
      <c r="Q18" s="453">
        <f t="shared" si="10"/>
        <v>2.4513543757094527</v>
      </c>
      <c r="R18" s="453">
        <f t="shared" si="10"/>
        <v>2.6513909510639477</v>
      </c>
      <c r="S18" s="453">
        <f>S17/$B$17*100</f>
        <v>5.8143534903280729</v>
      </c>
      <c r="T18" s="453">
        <f>T17/$B$17*100</f>
        <v>8.804187314152486</v>
      </c>
      <c r="U18" s="453">
        <f>U17/$B$17*100</f>
        <v>3.387409538433527</v>
      </c>
      <c r="V18" s="478">
        <f>V17/$B$17*100</f>
        <v>4.1932757741447686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V18"/>
  <sheetViews>
    <sheetView workbookViewId="0">
      <selection activeCell="E24" sqref="E24"/>
    </sheetView>
  </sheetViews>
  <sheetFormatPr defaultRowHeight="13.5"/>
  <sheetData>
    <row r="1" spans="1:22" ht="25.5">
      <c r="A1" s="541" t="s">
        <v>186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10424549</v>
      </c>
      <c r="C4" s="380">
        <f>'2021.1분기'!C7+'2021.2분기'!C7+'2021.3분기'!C7</f>
        <v>38326</v>
      </c>
      <c r="D4" s="380">
        <f>'2021.1분기'!D7+'2021.2분기'!D7+'2021.3분기'!D7</f>
        <v>392631</v>
      </c>
      <c r="E4" s="380">
        <f>'2021.1분기'!E7+'2021.2분기'!E7+'2021.3분기'!E7</f>
        <v>423779</v>
      </c>
      <c r="F4" s="380">
        <f>'2021.1분기'!F7+'2021.2분기'!F7+'2021.3분기'!F7</f>
        <v>914036</v>
      </c>
      <c r="G4" s="380">
        <f>'2021.1분기'!G7+'2021.2분기'!G7+'2021.3분기'!G7</f>
        <v>626741</v>
      </c>
      <c r="H4" s="380">
        <f>'2021.1분기'!H7+'2021.2분기'!H7+'2021.3분기'!H7</f>
        <v>854089</v>
      </c>
      <c r="I4" s="380">
        <f>'2021.1분기'!I7+'2021.2분기'!I7+'2021.3분기'!I7</f>
        <v>414320</v>
      </c>
      <c r="J4" s="380">
        <f>'2021.1분기'!J7+'2021.2분기'!J7+'2021.3분기'!J7</f>
        <v>484846</v>
      </c>
      <c r="K4" s="380">
        <f>'2021.1분기'!K7+'2021.2분기'!K7+'2021.3분기'!K7</f>
        <v>346022</v>
      </c>
      <c r="L4" s="380">
        <f>'2021.1분기'!L7+'2021.2분기'!L7+'2021.3분기'!L7</f>
        <v>542440</v>
      </c>
      <c r="M4" s="380">
        <f>'2021.1분기'!M7+'2021.2분기'!M7+'2021.3분기'!M7</f>
        <v>453942</v>
      </c>
      <c r="N4" s="380">
        <f>'2021.1분기'!N7+'2021.2분기'!N7+'2021.3분기'!N7</f>
        <v>569154</v>
      </c>
      <c r="O4" s="380">
        <f>'2021.1분기'!O7+'2021.2분기'!O7+'2021.3분기'!O7</f>
        <v>674457</v>
      </c>
      <c r="P4" s="380">
        <f>'2021.1분기'!P7+'2021.2분기'!P7+'2021.3분기'!P7</f>
        <v>872323</v>
      </c>
      <c r="Q4" s="380">
        <f>'2021.1분기'!Q7+'2021.2분기'!Q7+'2021.3분기'!Q7</f>
        <v>234359</v>
      </c>
      <c r="R4" s="380">
        <f>'2021.1분기'!R7+'2021.2분기'!R7+'2021.3분기'!R7</f>
        <v>273861</v>
      </c>
      <c r="S4" s="380">
        <f>'2021.1분기'!S7+'2021.2분기'!S7+'2021.3분기'!S7</f>
        <v>608958</v>
      </c>
      <c r="T4" s="380">
        <f>'2021.1분기'!T7+'2021.2분기'!T7+'2021.3분기'!T7</f>
        <v>903748</v>
      </c>
      <c r="U4" s="380">
        <f>'2021.1분기'!U7+'2021.2분기'!U7+'2021.3분기'!U7</f>
        <v>358098</v>
      </c>
      <c r="V4" s="381">
        <f>'2021.1분기'!V7+'2021.2분기'!V7+'2021.3분기'!V7</f>
        <v>438419</v>
      </c>
    </row>
    <row r="5" spans="1:22" ht="23.25" customHeight="1">
      <c r="A5" s="387" t="s">
        <v>4</v>
      </c>
      <c r="B5" s="433">
        <f>B4/273</f>
        <v>38185.16117216117</v>
      </c>
      <c r="C5" s="433">
        <f>C4/273</f>
        <v>140.38827838827839</v>
      </c>
      <c r="D5" s="433">
        <f t="shared" ref="D5:V5" si="0">D4/273</f>
        <v>1438.2087912087911</v>
      </c>
      <c r="E5" s="433">
        <f t="shared" si="0"/>
        <v>1552.3040293040292</v>
      </c>
      <c r="F5" s="433">
        <f t="shared" si="0"/>
        <v>3348.1172161172162</v>
      </c>
      <c r="G5" s="433">
        <f t="shared" si="0"/>
        <v>2295.7545787545787</v>
      </c>
      <c r="H5" s="433">
        <f t="shared" si="0"/>
        <v>3128.5311355311355</v>
      </c>
      <c r="I5" s="433">
        <f t="shared" si="0"/>
        <v>1517.6556776556777</v>
      </c>
      <c r="J5" s="433">
        <f t="shared" si="0"/>
        <v>1775.9926739926741</v>
      </c>
      <c r="K5" s="433">
        <f t="shared" si="0"/>
        <v>1267.4798534798535</v>
      </c>
      <c r="L5" s="433">
        <f t="shared" si="0"/>
        <v>1986.9597069597069</v>
      </c>
      <c r="M5" s="433">
        <f t="shared" si="0"/>
        <v>1662.7912087912089</v>
      </c>
      <c r="N5" s="433">
        <f t="shared" si="0"/>
        <v>2084.8131868131868</v>
      </c>
      <c r="O5" s="433">
        <f t="shared" si="0"/>
        <v>2470.5384615384614</v>
      </c>
      <c r="P5" s="433">
        <f t="shared" si="0"/>
        <v>3195.3223443223442</v>
      </c>
      <c r="Q5" s="433">
        <f t="shared" si="0"/>
        <v>858.4578754578755</v>
      </c>
      <c r="R5" s="433">
        <f t="shared" si="0"/>
        <v>1003.1538461538462</v>
      </c>
      <c r="S5" s="433">
        <f t="shared" si="0"/>
        <v>2230.6153846153848</v>
      </c>
      <c r="T5" s="433">
        <f t="shared" si="0"/>
        <v>3310.4322344322345</v>
      </c>
      <c r="U5" s="433">
        <f t="shared" si="0"/>
        <v>1311.7142857142858</v>
      </c>
      <c r="V5" s="435">
        <f t="shared" si="0"/>
        <v>1605.930402930403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0.3676513967174983</v>
      </c>
      <c r="D6" s="384">
        <f>D5/$B$5*100</f>
        <v>3.7664075443455638</v>
      </c>
      <c r="E6" s="384">
        <f t="shared" ref="E6:V6" si="1">E5/$B$5*100</f>
        <v>4.0652022452002479</v>
      </c>
      <c r="F6" s="384">
        <f>F5/$B$5*100</f>
        <v>8.7681107355339787</v>
      </c>
      <c r="G6" s="384">
        <f t="shared" si="1"/>
        <v>6.0121641713229037</v>
      </c>
      <c r="H6" s="384">
        <f t="shared" si="1"/>
        <v>8.1930546827493451</v>
      </c>
      <c r="I6" s="384">
        <f t="shared" si="1"/>
        <v>3.9744645068098392</v>
      </c>
      <c r="J6" s="384">
        <f t="shared" si="1"/>
        <v>4.6510021680554248</v>
      </c>
      <c r="K6" s="384">
        <f t="shared" si="1"/>
        <v>3.3192994728117258</v>
      </c>
      <c r="L6" s="384">
        <f t="shared" si="1"/>
        <v>5.2034865009507847</v>
      </c>
      <c r="M6" s="384">
        <f t="shared" si="1"/>
        <v>4.3545480960375365</v>
      </c>
      <c r="N6" s="384">
        <f t="shared" si="1"/>
        <v>5.4597469876154836</v>
      </c>
      <c r="O6" s="384">
        <f t="shared" si="1"/>
        <v>6.4698914072925353</v>
      </c>
      <c r="P6" s="384">
        <f t="shared" si="1"/>
        <v>8.367968724594224</v>
      </c>
      <c r="Q6" s="384">
        <f t="shared" si="1"/>
        <v>2.2481452195198086</v>
      </c>
      <c r="R6" s="384">
        <f t="shared" si="1"/>
        <v>2.627077679811376</v>
      </c>
      <c r="S6" s="384">
        <f t="shared" si="1"/>
        <v>5.8415764557296441</v>
      </c>
      <c r="T6" s="384">
        <f t="shared" si="1"/>
        <v>8.6694206147431423</v>
      </c>
      <c r="U6" s="384">
        <f t="shared" si="1"/>
        <v>3.4351414147508925</v>
      </c>
      <c r="V6" s="385">
        <f t="shared" si="1"/>
        <v>4.2056399754080491</v>
      </c>
    </row>
    <row r="7" spans="1:22" ht="23.25" customHeight="1" thickTop="1">
      <c r="A7" s="322" t="s">
        <v>70</v>
      </c>
      <c r="B7" s="323">
        <f>B10+B13+B16</f>
        <v>3432767</v>
      </c>
      <c r="C7" s="392">
        <f>C10+C13+C16</f>
        <v>12467</v>
      </c>
      <c r="D7" s="392">
        <f t="shared" ref="D7:U7" si="2">D10+D13+D16</f>
        <v>134316</v>
      </c>
      <c r="E7" s="392">
        <f t="shared" si="2"/>
        <v>143750</v>
      </c>
      <c r="F7" s="392">
        <f t="shared" si="2"/>
        <v>288664</v>
      </c>
      <c r="G7" s="392">
        <f t="shared" si="2"/>
        <v>210411</v>
      </c>
      <c r="H7" s="392">
        <f t="shared" si="2"/>
        <v>290126</v>
      </c>
      <c r="I7" s="392">
        <f t="shared" si="2"/>
        <v>137321</v>
      </c>
      <c r="J7" s="392">
        <f t="shared" si="2"/>
        <v>165607</v>
      </c>
      <c r="K7" s="392">
        <f t="shared" si="2"/>
        <v>115754</v>
      </c>
      <c r="L7" s="392">
        <f t="shared" si="2"/>
        <v>175939</v>
      </c>
      <c r="M7" s="392">
        <f t="shared" si="2"/>
        <v>148333</v>
      </c>
      <c r="N7" s="392">
        <f t="shared" si="2"/>
        <v>182918</v>
      </c>
      <c r="O7" s="392">
        <f t="shared" si="2"/>
        <v>216300</v>
      </c>
      <c r="P7" s="392">
        <f t="shared" si="2"/>
        <v>284302</v>
      </c>
      <c r="Q7" s="392">
        <f t="shared" si="2"/>
        <v>78615</v>
      </c>
      <c r="R7" s="392">
        <f t="shared" si="2"/>
        <v>88812</v>
      </c>
      <c r="S7" s="392">
        <f t="shared" si="2"/>
        <v>197129</v>
      </c>
      <c r="T7" s="392">
        <f t="shared" si="2"/>
        <v>298720</v>
      </c>
      <c r="U7" s="392">
        <f t="shared" si="2"/>
        <v>118999</v>
      </c>
      <c r="V7" s="471">
        <f>V10+V13+V16</f>
        <v>144284</v>
      </c>
    </row>
    <row r="8" spans="1:22" ht="23.25" customHeight="1">
      <c r="A8" s="306" t="s">
        <v>4</v>
      </c>
      <c r="B8" s="360">
        <f>B7/92</f>
        <v>37312.684782608696</v>
      </c>
      <c r="C8" s="360">
        <f>C7/92</f>
        <v>135.5108695652174</v>
      </c>
      <c r="D8" s="360">
        <f t="shared" ref="D8:V8" si="3">D7/92</f>
        <v>1459.9565217391305</v>
      </c>
      <c r="E8" s="360">
        <f t="shared" si="3"/>
        <v>1562.5</v>
      </c>
      <c r="F8" s="360">
        <f t="shared" si="3"/>
        <v>3137.6521739130435</v>
      </c>
      <c r="G8" s="360">
        <f t="shared" si="3"/>
        <v>2287.0760869565215</v>
      </c>
      <c r="H8" s="360">
        <f t="shared" si="3"/>
        <v>3153.5434782608695</v>
      </c>
      <c r="I8" s="360">
        <f t="shared" si="3"/>
        <v>1492.6195652173913</v>
      </c>
      <c r="J8" s="360">
        <f t="shared" si="3"/>
        <v>1800.0760869565217</v>
      </c>
      <c r="K8" s="360">
        <f t="shared" si="3"/>
        <v>1258.195652173913</v>
      </c>
      <c r="L8" s="360">
        <f t="shared" si="3"/>
        <v>1912.3804347826087</v>
      </c>
      <c r="M8" s="360">
        <f t="shared" si="3"/>
        <v>1612.3152173913043</v>
      </c>
      <c r="N8" s="360">
        <f t="shared" si="3"/>
        <v>1988.2391304347825</v>
      </c>
      <c r="O8" s="360">
        <f t="shared" si="3"/>
        <v>2351.086956521739</v>
      </c>
      <c r="P8" s="360">
        <f t="shared" si="3"/>
        <v>3090.2391304347825</v>
      </c>
      <c r="Q8" s="360">
        <f t="shared" si="3"/>
        <v>854.51086956521738</v>
      </c>
      <c r="R8" s="360">
        <f t="shared" si="3"/>
        <v>965.3478260869565</v>
      </c>
      <c r="S8" s="360">
        <f t="shared" si="3"/>
        <v>2142.7065217391305</v>
      </c>
      <c r="T8" s="360">
        <f t="shared" si="3"/>
        <v>3246.9565217391305</v>
      </c>
      <c r="U8" s="360">
        <f t="shared" si="3"/>
        <v>1293.4673913043478</v>
      </c>
      <c r="V8" s="379">
        <f t="shared" si="3"/>
        <v>1568.304347826087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0.36317641133231593</v>
      </c>
      <c r="D9" s="328">
        <f>D8/$B$8*100</f>
        <v>3.912761920631374</v>
      </c>
      <c r="E9" s="328">
        <f t="shared" ref="E9:V9" si="4">E8/$B$8*100</f>
        <v>4.1875839519547933</v>
      </c>
      <c r="F9" s="328">
        <f>F8/$B$8*100</f>
        <v>8.409076409788371</v>
      </c>
      <c r="G9" s="328">
        <f t="shared" si="4"/>
        <v>6.1294867959287647</v>
      </c>
      <c r="H9" s="328">
        <f t="shared" si="4"/>
        <v>8.4516659592684267</v>
      </c>
      <c r="I9" s="328">
        <f t="shared" si="4"/>
        <v>4.0003006321139765</v>
      </c>
      <c r="J9" s="328">
        <f t="shared" si="4"/>
        <v>4.8243006297834956</v>
      </c>
      <c r="K9" s="328">
        <f t="shared" si="4"/>
        <v>3.3720319497361748</v>
      </c>
      <c r="L9" s="328">
        <f t="shared" si="4"/>
        <v>5.1252823159859089</v>
      </c>
      <c r="M9" s="328">
        <f t="shared" si="4"/>
        <v>4.3210914110978109</v>
      </c>
      <c r="N9" s="328">
        <f t="shared" si="4"/>
        <v>5.3285876961646395</v>
      </c>
      <c r="O9" s="328">
        <f t="shared" si="4"/>
        <v>6.3010393656196291</v>
      </c>
      <c r="P9" s="328">
        <f t="shared" si="4"/>
        <v>8.2820069057993155</v>
      </c>
      <c r="Q9" s="328">
        <f t="shared" si="4"/>
        <v>2.2901350426638336</v>
      </c>
      <c r="R9" s="328">
        <f t="shared" si="4"/>
        <v>2.5871840413287588</v>
      </c>
      <c r="S9" s="328">
        <f t="shared" si="4"/>
        <v>5.7425686042775403</v>
      </c>
      <c r="T9" s="328">
        <f t="shared" si="4"/>
        <v>8.7020179348030311</v>
      </c>
      <c r="U9" s="328">
        <f t="shared" si="4"/>
        <v>3.4665621057298672</v>
      </c>
      <c r="V9" s="329">
        <f t="shared" si="4"/>
        <v>4.2031399159919678</v>
      </c>
    </row>
    <row r="10" spans="1:22" ht="23.25" customHeight="1">
      <c r="A10" s="451" t="s">
        <v>97</v>
      </c>
      <c r="B10" s="462">
        <v>1175570</v>
      </c>
      <c r="C10" s="452">
        <v>4324</v>
      </c>
      <c r="D10" s="452">
        <v>44622</v>
      </c>
      <c r="E10" s="452">
        <v>49365</v>
      </c>
      <c r="F10" s="452">
        <v>98579</v>
      </c>
      <c r="G10" s="452">
        <v>71659</v>
      </c>
      <c r="H10" s="452">
        <v>100615</v>
      </c>
      <c r="I10" s="452">
        <v>48004</v>
      </c>
      <c r="J10" s="452">
        <v>54106</v>
      </c>
      <c r="K10" s="452">
        <v>39659</v>
      </c>
      <c r="L10" s="452">
        <v>59237</v>
      </c>
      <c r="M10" s="452">
        <v>51063</v>
      </c>
      <c r="N10" s="452">
        <v>62581</v>
      </c>
      <c r="O10" s="452">
        <v>74718</v>
      </c>
      <c r="P10" s="452">
        <v>98818</v>
      </c>
      <c r="Q10" s="452">
        <v>27470</v>
      </c>
      <c r="R10" s="452">
        <v>29906</v>
      </c>
      <c r="S10" s="452">
        <v>68087</v>
      </c>
      <c r="T10" s="452">
        <v>100810</v>
      </c>
      <c r="U10" s="452">
        <v>40312</v>
      </c>
      <c r="V10" s="472">
        <v>51635</v>
      </c>
    </row>
    <row r="11" spans="1:22" ht="23.25" customHeight="1">
      <c r="A11" s="427" t="s">
        <v>4</v>
      </c>
      <c r="B11" s="463">
        <f>B10/31</f>
        <v>37921.612903225803</v>
      </c>
      <c r="C11" s="463">
        <f t="shared" ref="C11:V11" si="5">C10/31</f>
        <v>139.48387096774192</v>
      </c>
      <c r="D11" s="463">
        <f t="shared" si="5"/>
        <v>1439.4193548387098</v>
      </c>
      <c r="E11" s="463">
        <f t="shared" si="5"/>
        <v>1592.4193548387098</v>
      </c>
      <c r="F11" s="463">
        <f t="shared" si="5"/>
        <v>3179.9677419354839</v>
      </c>
      <c r="G11" s="463">
        <f t="shared" si="5"/>
        <v>2311.5806451612902</v>
      </c>
      <c r="H11" s="463">
        <f t="shared" si="5"/>
        <v>3245.6451612903224</v>
      </c>
      <c r="I11" s="463">
        <f t="shared" si="5"/>
        <v>1548.516129032258</v>
      </c>
      <c r="J11" s="463">
        <f t="shared" si="5"/>
        <v>1745.3548387096773</v>
      </c>
      <c r="K11" s="463">
        <f t="shared" si="5"/>
        <v>1279.3225806451612</v>
      </c>
      <c r="L11" s="463">
        <f t="shared" si="5"/>
        <v>1910.8709677419354</v>
      </c>
      <c r="M11" s="463">
        <f t="shared" si="5"/>
        <v>1647.1935483870968</v>
      </c>
      <c r="N11" s="463">
        <f t="shared" si="5"/>
        <v>2018.741935483871</v>
      </c>
      <c r="O11" s="463">
        <f t="shared" si="5"/>
        <v>2410.2580645161293</v>
      </c>
      <c r="P11" s="463">
        <f t="shared" si="5"/>
        <v>3187.6774193548385</v>
      </c>
      <c r="Q11" s="463">
        <f t="shared" si="5"/>
        <v>886.12903225806451</v>
      </c>
      <c r="R11" s="463">
        <f t="shared" si="5"/>
        <v>964.70967741935488</v>
      </c>
      <c r="S11" s="463">
        <f t="shared" si="5"/>
        <v>2196.3548387096776</v>
      </c>
      <c r="T11" s="463">
        <f t="shared" si="5"/>
        <v>3251.9354838709678</v>
      </c>
      <c r="U11" s="463">
        <f t="shared" si="5"/>
        <v>1300.3870967741937</v>
      </c>
      <c r="V11" s="473">
        <f t="shared" si="5"/>
        <v>1665.6451612903227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0.36782156740985228</v>
      </c>
      <c r="D12" s="458">
        <f t="shared" ref="D12:Q12" si="6">D11/$B$11*100</f>
        <v>3.7957756662725322</v>
      </c>
      <c r="E12" s="458">
        <f t="shared" si="6"/>
        <v>4.1992395178509154</v>
      </c>
      <c r="F12" s="458">
        <f t="shared" si="6"/>
        <v>8.3856342029823843</v>
      </c>
      <c r="G12" s="458">
        <f t="shared" si="6"/>
        <v>6.0956812439922761</v>
      </c>
      <c r="H12" s="458">
        <f t="shared" si="6"/>
        <v>8.558826781901546</v>
      </c>
      <c r="I12" s="458">
        <f t="shared" si="6"/>
        <v>4.0834658931411996</v>
      </c>
      <c r="J12" s="458">
        <f t="shared" si="6"/>
        <v>4.602533239194603</v>
      </c>
      <c r="K12" s="458">
        <f t="shared" si="6"/>
        <v>3.3735974888777358</v>
      </c>
      <c r="L12" s="458">
        <f t="shared" si="6"/>
        <v>5.03900235630375</v>
      </c>
      <c r="M12" s="458">
        <f t="shared" si="6"/>
        <v>4.343680087106681</v>
      </c>
      <c r="N12" s="458">
        <f t="shared" si="6"/>
        <v>5.3234601087132205</v>
      </c>
      <c r="O12" s="458">
        <f t="shared" si="6"/>
        <v>6.3558954379577575</v>
      </c>
      <c r="P12" s="458">
        <f t="shared" si="6"/>
        <v>8.4059647660283954</v>
      </c>
      <c r="Q12" s="458">
        <f t="shared" si="6"/>
        <v>2.3367387735311382</v>
      </c>
      <c r="R12" s="458">
        <f>R11/$B$11*100</f>
        <v>2.5439573993892326</v>
      </c>
      <c r="S12" s="458">
        <f>S11/$B$11*100</f>
        <v>5.7918286448276168</v>
      </c>
      <c r="T12" s="458">
        <f>T11/$B$11*100</f>
        <v>8.5754144797842748</v>
      </c>
      <c r="U12" s="458">
        <f>U11/$B$11*100</f>
        <v>3.4291450105055423</v>
      </c>
      <c r="V12" s="474">
        <f>V11/$B$11*100</f>
        <v>4.3923373342293539</v>
      </c>
    </row>
    <row r="13" spans="1:22" ht="23.25" customHeight="1">
      <c r="A13" s="425" t="s">
        <v>98</v>
      </c>
      <c r="B13" s="465">
        <v>1088830</v>
      </c>
      <c r="C13" s="456">
        <v>4049</v>
      </c>
      <c r="D13" s="456">
        <v>42568</v>
      </c>
      <c r="E13" s="456">
        <v>45578</v>
      </c>
      <c r="F13" s="456">
        <v>92025</v>
      </c>
      <c r="G13" s="456">
        <v>67424</v>
      </c>
      <c r="H13" s="456">
        <v>93028</v>
      </c>
      <c r="I13" s="456">
        <v>43825</v>
      </c>
      <c r="J13" s="456">
        <v>52429</v>
      </c>
      <c r="K13" s="456">
        <v>37062</v>
      </c>
      <c r="L13" s="456">
        <v>56507</v>
      </c>
      <c r="M13" s="456">
        <v>46760</v>
      </c>
      <c r="N13" s="456">
        <v>57537</v>
      </c>
      <c r="O13" s="456">
        <v>68155</v>
      </c>
      <c r="P13" s="456">
        <v>90383</v>
      </c>
      <c r="Q13" s="456">
        <v>23727</v>
      </c>
      <c r="R13" s="456">
        <v>27387</v>
      </c>
      <c r="S13" s="456">
        <v>61145</v>
      </c>
      <c r="T13" s="456">
        <v>96204</v>
      </c>
      <c r="U13" s="456">
        <v>36755</v>
      </c>
      <c r="V13" s="475">
        <v>46282</v>
      </c>
    </row>
    <row r="14" spans="1:22" ht="23.25" customHeight="1">
      <c r="A14" s="427" t="s">
        <v>4</v>
      </c>
      <c r="B14" s="466">
        <f>B13/31</f>
        <v>35123.548387096773</v>
      </c>
      <c r="C14" s="466">
        <f t="shared" ref="C14:V14" si="7">C13/31</f>
        <v>130.61290322580646</v>
      </c>
      <c r="D14" s="466">
        <f t="shared" si="7"/>
        <v>1373.1612903225807</v>
      </c>
      <c r="E14" s="466">
        <f t="shared" si="7"/>
        <v>1470.258064516129</v>
      </c>
      <c r="F14" s="466">
        <f t="shared" si="7"/>
        <v>2968.5483870967741</v>
      </c>
      <c r="G14" s="466">
        <f t="shared" si="7"/>
        <v>2174.9677419354839</v>
      </c>
      <c r="H14" s="466">
        <f t="shared" si="7"/>
        <v>3000.9032258064517</v>
      </c>
      <c r="I14" s="466">
        <f t="shared" si="7"/>
        <v>1413.7096774193549</v>
      </c>
      <c r="J14" s="466">
        <f t="shared" si="7"/>
        <v>1691.258064516129</v>
      </c>
      <c r="K14" s="466">
        <f t="shared" si="7"/>
        <v>1195.5483870967741</v>
      </c>
      <c r="L14" s="466">
        <f t="shared" si="7"/>
        <v>1822.8064516129032</v>
      </c>
      <c r="M14" s="466">
        <f t="shared" si="7"/>
        <v>1508.3870967741937</v>
      </c>
      <c r="N14" s="466">
        <f t="shared" si="7"/>
        <v>1856.0322580645161</v>
      </c>
      <c r="O14" s="466">
        <f t="shared" si="7"/>
        <v>2198.5483870967741</v>
      </c>
      <c r="P14" s="466">
        <f t="shared" si="7"/>
        <v>2915.5806451612902</v>
      </c>
      <c r="Q14" s="466">
        <f t="shared" si="7"/>
        <v>765.38709677419354</v>
      </c>
      <c r="R14" s="466">
        <f t="shared" si="7"/>
        <v>883.45161290322585</v>
      </c>
      <c r="S14" s="466">
        <f t="shared" si="7"/>
        <v>1972.4193548387098</v>
      </c>
      <c r="T14" s="466">
        <f t="shared" si="7"/>
        <v>3103.3548387096776</v>
      </c>
      <c r="U14" s="466">
        <f t="shared" si="7"/>
        <v>1185.6451612903227</v>
      </c>
      <c r="V14" s="476">
        <f t="shared" si="7"/>
        <v>1492.9677419354839</v>
      </c>
    </row>
    <row r="15" spans="1:22" ht="23.25" customHeight="1">
      <c r="A15" s="430" t="s">
        <v>5</v>
      </c>
      <c r="B15" s="467">
        <v>100</v>
      </c>
      <c r="C15" s="460">
        <f>C14/$B$14*100</f>
        <v>0.37186704995270153</v>
      </c>
      <c r="D15" s="460">
        <f t="shared" ref="D15:R15" si="8">D14/$B$14*100</f>
        <v>3.90951755554127</v>
      </c>
      <c r="E15" s="460">
        <f t="shared" si="8"/>
        <v>4.1859610774868443</v>
      </c>
      <c r="F15" s="460">
        <f t="shared" si="8"/>
        <v>8.4517325937014967</v>
      </c>
      <c r="G15" s="460">
        <f t="shared" si="8"/>
        <v>6.192334891580872</v>
      </c>
      <c r="H15" s="460">
        <f t="shared" si="8"/>
        <v>8.5438498204494735</v>
      </c>
      <c r="I15" s="460">
        <f t="shared" si="8"/>
        <v>4.0249625745065805</v>
      </c>
      <c r="J15" s="460">
        <f t="shared" si="8"/>
        <v>4.8151685754433657</v>
      </c>
      <c r="K15" s="460">
        <f t="shared" si="8"/>
        <v>3.4038371462946464</v>
      </c>
      <c r="L15" s="460">
        <f t="shared" si="8"/>
        <v>5.1896990347437155</v>
      </c>
      <c r="M15" s="460">
        <f t="shared" si="8"/>
        <v>4.2945179688289263</v>
      </c>
      <c r="N15" s="460">
        <f t="shared" si="8"/>
        <v>5.2842959874360549</v>
      </c>
      <c r="O15" s="460">
        <f t="shared" si="8"/>
        <v>6.2594711754819397</v>
      </c>
      <c r="P15" s="460">
        <f t="shared" si="8"/>
        <v>8.3009285196036124</v>
      </c>
      <c r="Q15" s="460">
        <f t="shared" si="8"/>
        <v>2.1791280548846008</v>
      </c>
      <c r="R15" s="460">
        <f t="shared" si="8"/>
        <v>2.515268682898157</v>
      </c>
      <c r="S15" s="460">
        <f>S14/$B$14*100</f>
        <v>5.6156608469641736</v>
      </c>
      <c r="T15" s="460">
        <f>T14/$B$14*100</f>
        <v>8.8355390648677954</v>
      </c>
      <c r="U15" s="460">
        <f>U14/$B$14*100</f>
        <v>3.3756417438902315</v>
      </c>
      <c r="V15" s="477">
        <f>V14/$B$14*100</f>
        <v>4.2506176354435494</v>
      </c>
    </row>
    <row r="16" spans="1:22" ht="23.25" customHeight="1">
      <c r="A16" s="425" t="s">
        <v>99</v>
      </c>
      <c r="B16" s="465">
        <v>1168367</v>
      </c>
      <c r="C16" s="456">
        <v>4094</v>
      </c>
      <c r="D16" s="456">
        <v>47126</v>
      </c>
      <c r="E16" s="456">
        <v>48807</v>
      </c>
      <c r="F16" s="456">
        <v>98060</v>
      </c>
      <c r="G16" s="456">
        <v>71328</v>
      </c>
      <c r="H16" s="456">
        <v>96483</v>
      </c>
      <c r="I16" s="456">
        <v>45492</v>
      </c>
      <c r="J16" s="456">
        <v>59072</v>
      </c>
      <c r="K16" s="456">
        <v>39033</v>
      </c>
      <c r="L16" s="456">
        <v>60195</v>
      </c>
      <c r="M16" s="456">
        <v>50510</v>
      </c>
      <c r="N16" s="456">
        <v>62800</v>
      </c>
      <c r="O16" s="456">
        <v>73427</v>
      </c>
      <c r="P16" s="456">
        <v>95101</v>
      </c>
      <c r="Q16" s="456">
        <v>27418</v>
      </c>
      <c r="R16" s="456">
        <v>31519</v>
      </c>
      <c r="S16" s="456">
        <v>67897</v>
      </c>
      <c r="T16" s="456">
        <v>101706</v>
      </c>
      <c r="U16" s="456">
        <v>41932</v>
      </c>
      <c r="V16" s="475">
        <v>46367</v>
      </c>
    </row>
    <row r="17" spans="1:22" ht="23.25" customHeight="1">
      <c r="A17" s="427" t="s">
        <v>4</v>
      </c>
      <c r="B17" s="466">
        <f>B16/30</f>
        <v>38945.566666666666</v>
      </c>
      <c r="C17" s="466">
        <f t="shared" ref="C17:V17" si="9">C16/30</f>
        <v>136.46666666666667</v>
      </c>
      <c r="D17" s="466">
        <f t="shared" si="9"/>
        <v>1570.8666666666666</v>
      </c>
      <c r="E17" s="466">
        <f t="shared" si="9"/>
        <v>1626.9</v>
      </c>
      <c r="F17" s="466">
        <f t="shared" si="9"/>
        <v>3268.6666666666665</v>
      </c>
      <c r="G17" s="466">
        <f t="shared" si="9"/>
        <v>2377.6</v>
      </c>
      <c r="H17" s="466">
        <f t="shared" si="9"/>
        <v>3216.1</v>
      </c>
      <c r="I17" s="466">
        <f t="shared" si="9"/>
        <v>1516.4</v>
      </c>
      <c r="J17" s="466">
        <f t="shared" si="9"/>
        <v>1969.0666666666666</v>
      </c>
      <c r="K17" s="466">
        <f t="shared" si="9"/>
        <v>1301.0999999999999</v>
      </c>
      <c r="L17" s="466">
        <f t="shared" si="9"/>
        <v>2006.5</v>
      </c>
      <c r="M17" s="466">
        <f t="shared" si="9"/>
        <v>1683.6666666666667</v>
      </c>
      <c r="N17" s="466">
        <f t="shared" si="9"/>
        <v>2093.3333333333335</v>
      </c>
      <c r="O17" s="466">
        <f t="shared" si="9"/>
        <v>2447.5666666666666</v>
      </c>
      <c r="P17" s="466">
        <f t="shared" si="9"/>
        <v>3170.0333333333333</v>
      </c>
      <c r="Q17" s="466">
        <f t="shared" si="9"/>
        <v>913.93333333333328</v>
      </c>
      <c r="R17" s="466">
        <f t="shared" si="9"/>
        <v>1050.6333333333334</v>
      </c>
      <c r="S17" s="466">
        <f t="shared" si="9"/>
        <v>2263.2333333333331</v>
      </c>
      <c r="T17" s="466">
        <f t="shared" si="9"/>
        <v>3390.2</v>
      </c>
      <c r="U17" s="466">
        <f t="shared" si="9"/>
        <v>1397.7333333333333</v>
      </c>
      <c r="V17" s="476">
        <f t="shared" si="9"/>
        <v>1545.5666666666666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0.35040359749975825</v>
      </c>
      <c r="D18" s="453">
        <f t="shared" ref="D18:R18" si="10">D17/$B$17*100</f>
        <v>4.033492900775185</v>
      </c>
      <c r="E18" s="453">
        <f t="shared" si="10"/>
        <v>4.1773689260309474</v>
      </c>
      <c r="F18" s="453">
        <f t="shared" si="10"/>
        <v>8.3929107891612826</v>
      </c>
      <c r="G18" s="453">
        <f t="shared" si="10"/>
        <v>6.1049310704598811</v>
      </c>
      <c r="H18" s="453">
        <f t="shared" si="10"/>
        <v>8.2579360765923724</v>
      </c>
      <c r="I18" s="453">
        <f t="shared" si="10"/>
        <v>3.8936395841375191</v>
      </c>
      <c r="J18" s="453">
        <f t="shared" si="10"/>
        <v>5.0559456061323198</v>
      </c>
      <c r="K18" s="453">
        <f t="shared" si="10"/>
        <v>3.3408167125569275</v>
      </c>
      <c r="L18" s="453">
        <f t="shared" si="10"/>
        <v>5.1520626652413162</v>
      </c>
      <c r="M18" s="453">
        <f t="shared" si="10"/>
        <v>4.3231279212781599</v>
      </c>
      <c r="N18" s="453">
        <f t="shared" si="10"/>
        <v>5.3750234301379622</v>
      </c>
      <c r="O18" s="453">
        <f t="shared" si="10"/>
        <v>6.2845835255531863</v>
      </c>
      <c r="P18" s="453">
        <f t="shared" si="10"/>
        <v>8.139651325311311</v>
      </c>
      <c r="Q18" s="453">
        <f t="shared" si="10"/>
        <v>2.3466941466166023</v>
      </c>
      <c r="R18" s="453">
        <f t="shared" si="10"/>
        <v>2.6976968709318223</v>
      </c>
      <c r="S18" s="453">
        <f>S17/$B$17*100</f>
        <v>5.8112733413388078</v>
      </c>
      <c r="T18" s="453">
        <f>T17/$B$17*100</f>
        <v>8.7049702704715202</v>
      </c>
      <c r="U18" s="453">
        <f>U17/$B$17*100</f>
        <v>3.588940803702946</v>
      </c>
      <c r="V18" s="478">
        <f>V17/$B$17*100</f>
        <v>3.9685304360701732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41" t="s">
        <v>187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14400546</v>
      </c>
      <c r="C4" s="380">
        <f>'2021.1분기'!C7+'2021.2분기'!C7+'2021.3분기'!C7+'2021.4분기'!C7</f>
        <v>53760</v>
      </c>
      <c r="D4" s="380">
        <f>'2021.1분기'!D7+'2021.2분기'!D7+'2021.3분기'!D7+'2021.4분기'!D7</f>
        <v>558727</v>
      </c>
      <c r="E4" s="380">
        <f>'2021.1분기'!E7+'2021.2분기'!E7+'2021.3분기'!E7+'2021.4분기'!E7</f>
        <v>582625</v>
      </c>
      <c r="F4" s="380">
        <f>'2021.1분기'!F7+'2021.2분기'!F7+'2021.3분기'!F7+'2021.4분기'!F7</f>
        <v>1249111</v>
      </c>
      <c r="G4" s="380">
        <f>'2021.1분기'!G7+'2021.2분기'!G7+'2021.3분기'!G7+'2021.4분기'!G7</f>
        <v>865658</v>
      </c>
      <c r="H4" s="380">
        <f>'2021.1분기'!H7+'2021.2분기'!H7+'2021.3분기'!H7+'2021.4분기'!H7</f>
        <v>1180750</v>
      </c>
      <c r="I4" s="380">
        <f>'2021.1분기'!I7+'2021.2분기'!I7+'2021.3분기'!I7+'2021.4분기'!I7</f>
        <v>568259</v>
      </c>
      <c r="J4" s="380">
        <f>'2021.1분기'!J7+'2021.2분기'!J7+'2021.3분기'!J7+'2021.4분기'!J7</f>
        <v>662513</v>
      </c>
      <c r="K4" s="380">
        <f>'2021.1분기'!K7+'2021.2분기'!K7+'2021.3분기'!K7+'2021.4분기'!K7</f>
        <v>483835</v>
      </c>
      <c r="L4" s="380">
        <f>'2021.1분기'!L7+'2021.2분기'!L7+'2021.3분기'!L7+'2021.4분기'!L7</f>
        <v>751873</v>
      </c>
      <c r="M4" s="380">
        <f>'2021.1분기'!M7+'2021.2분기'!M7+'2021.3분기'!M7+'2021.4분기'!M7</f>
        <v>622529</v>
      </c>
      <c r="N4" s="380">
        <f>'2021.1분기'!N7+'2021.2분기'!N7+'2021.3분기'!N7+'2021.4분기'!N7</f>
        <v>780172</v>
      </c>
      <c r="O4" s="380">
        <f>'2021.1분기'!O7+'2021.2분기'!O7+'2021.3분기'!O7+'2021.4분기'!O7</f>
        <v>927344</v>
      </c>
      <c r="P4" s="380">
        <f>'2021.1분기'!P7+'2021.2분기'!P7+'2021.3분기'!P7+'2021.4분기'!P7</f>
        <v>1199697</v>
      </c>
      <c r="Q4" s="380">
        <f>'2021.1분기'!Q7+'2021.2분기'!Q7+'2021.3분기'!Q7+'2021.4분기'!Q7</f>
        <v>335816</v>
      </c>
      <c r="R4" s="380">
        <f>'2021.1분기'!R7+'2021.2분기'!R7+'2021.3분기'!R7+'2021.4분기'!R7</f>
        <v>378357</v>
      </c>
      <c r="S4" s="380">
        <f>'2021.1분기'!S7+'2021.2분기'!S7+'2021.3분기'!S7+'2021.4분기'!S7</f>
        <v>835519</v>
      </c>
      <c r="T4" s="380">
        <f>'2021.1분기'!T7+'2021.2분기'!T7+'2021.3분기'!T7+'2021.4분기'!T7</f>
        <v>1271390</v>
      </c>
      <c r="U4" s="380">
        <f>'2021.1분기'!U7+'2021.2분기'!U7+'2021.3분기'!U7+'2021.4분기'!U7</f>
        <v>494551</v>
      </c>
      <c r="V4" s="381">
        <f>'2021.1분기'!V7+'2021.2분기'!V7+'2021.3분기'!V7+'2021.4분기'!V7</f>
        <v>598060</v>
      </c>
    </row>
    <row r="5" spans="1:22" ht="23.25" customHeight="1">
      <c r="A5" s="387" t="s">
        <v>4</v>
      </c>
      <c r="B5" s="433">
        <f>B4/365</f>
        <v>39453.550684931506</v>
      </c>
      <c r="C5" s="433">
        <f>C4/365</f>
        <v>147.2876712328767</v>
      </c>
      <c r="D5" s="433">
        <f t="shared" ref="D5:U5" si="0">D4/365</f>
        <v>1530.7589041095891</v>
      </c>
      <c r="E5" s="433">
        <f t="shared" si="0"/>
        <v>1596.2328767123288</v>
      </c>
      <c r="F5" s="433">
        <f t="shared" si="0"/>
        <v>3422.2219178082191</v>
      </c>
      <c r="G5" s="433">
        <f t="shared" si="0"/>
        <v>2371.6657534246574</v>
      </c>
      <c r="H5" s="433">
        <f t="shared" si="0"/>
        <v>3234.9315068493152</v>
      </c>
      <c r="I5" s="433">
        <f t="shared" si="0"/>
        <v>1556.8739726027397</v>
      </c>
      <c r="J5" s="433">
        <f t="shared" si="0"/>
        <v>1815.1041095890412</v>
      </c>
      <c r="K5" s="433">
        <f t="shared" si="0"/>
        <v>1325.5753424657535</v>
      </c>
      <c r="L5" s="433">
        <f t="shared" si="0"/>
        <v>2059.9260273972604</v>
      </c>
      <c r="M5" s="433">
        <f t="shared" si="0"/>
        <v>1705.5589041095891</v>
      </c>
      <c r="N5" s="433">
        <f t="shared" si="0"/>
        <v>2137.4575342465755</v>
      </c>
      <c r="O5" s="433">
        <f t="shared" si="0"/>
        <v>2540.6684931506848</v>
      </c>
      <c r="P5" s="433">
        <f t="shared" si="0"/>
        <v>3286.841095890411</v>
      </c>
      <c r="Q5" s="433">
        <f t="shared" si="0"/>
        <v>920.0438356164384</v>
      </c>
      <c r="R5" s="433">
        <f t="shared" si="0"/>
        <v>1036.5945205479452</v>
      </c>
      <c r="S5" s="433">
        <f t="shared" si="0"/>
        <v>2289.0931506849315</v>
      </c>
      <c r="T5" s="433">
        <f t="shared" si="0"/>
        <v>3483.2602739726026</v>
      </c>
      <c r="U5" s="433">
        <f t="shared" si="0"/>
        <v>1354.9342465753425</v>
      </c>
      <c r="V5" s="435">
        <f>V4/365</f>
        <v>1638.5205479452054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0.37331917831448891</v>
      </c>
      <c r="D6" s="384">
        <f>D5/$B$5*100</f>
        <v>3.8799014981793056</v>
      </c>
      <c r="E6" s="384">
        <f t="shared" ref="E6:V6" si="1">E5/$B$5*100</f>
        <v>4.0458535391644181</v>
      </c>
      <c r="F6" s="384">
        <f>F5/$B$5*100</f>
        <v>8.6740530532661744</v>
      </c>
      <c r="G6" s="384">
        <f t="shared" si="1"/>
        <v>6.0112859609628684</v>
      </c>
      <c r="H6" s="384">
        <f t="shared" si="1"/>
        <v>8.1993418860645981</v>
      </c>
      <c r="I6" s="384">
        <f t="shared" si="1"/>
        <v>3.9460934328462267</v>
      </c>
      <c r="J6" s="384">
        <f t="shared" si="1"/>
        <v>4.6006102824156816</v>
      </c>
      <c r="K6" s="384">
        <f t="shared" si="1"/>
        <v>3.359837883924679</v>
      </c>
      <c r="L6" s="384">
        <f t="shared" si="1"/>
        <v>5.2211423094652112</v>
      </c>
      <c r="M6" s="384">
        <f t="shared" si="1"/>
        <v>4.3229541435442798</v>
      </c>
      <c r="N6" s="384">
        <f t="shared" si="1"/>
        <v>5.4176556916661358</v>
      </c>
      <c r="O6" s="384">
        <f t="shared" si="1"/>
        <v>6.4396447190266253</v>
      </c>
      <c r="P6" s="384">
        <f t="shared" si="1"/>
        <v>8.3309132862045647</v>
      </c>
      <c r="Q6" s="384">
        <f t="shared" si="1"/>
        <v>2.3319671351350149</v>
      </c>
      <c r="R6" s="384">
        <f t="shared" si="1"/>
        <v>2.6273795451922446</v>
      </c>
      <c r="S6" s="384">
        <f t="shared" si="1"/>
        <v>5.8019952854565373</v>
      </c>
      <c r="T6" s="384">
        <f t="shared" si="1"/>
        <v>8.8287624649787588</v>
      </c>
      <c r="U6" s="384">
        <f t="shared" si="1"/>
        <v>3.4342517290663843</v>
      </c>
      <c r="V6" s="385">
        <f t="shared" si="1"/>
        <v>4.1530369751258043</v>
      </c>
    </row>
    <row r="7" spans="1:22" ht="23.25" customHeight="1" thickTop="1">
      <c r="A7" s="322" t="s">
        <v>70</v>
      </c>
      <c r="B7" s="323">
        <f>B10+B13+B16</f>
        <v>3975997</v>
      </c>
      <c r="C7" s="392">
        <f>C10+C13+C16</f>
        <v>15434</v>
      </c>
      <c r="D7" s="392">
        <f t="shared" ref="D7:U7" si="2">D10+D13+D16</f>
        <v>166096</v>
      </c>
      <c r="E7" s="392">
        <f t="shared" si="2"/>
        <v>158846</v>
      </c>
      <c r="F7" s="392">
        <f t="shared" si="2"/>
        <v>335075</v>
      </c>
      <c r="G7" s="392">
        <f t="shared" si="2"/>
        <v>238917</v>
      </c>
      <c r="H7" s="392">
        <f t="shared" si="2"/>
        <v>326661</v>
      </c>
      <c r="I7" s="392">
        <f t="shared" si="2"/>
        <v>153939</v>
      </c>
      <c r="J7" s="392">
        <f t="shared" si="2"/>
        <v>177667</v>
      </c>
      <c r="K7" s="392">
        <f t="shared" si="2"/>
        <v>137813</v>
      </c>
      <c r="L7" s="392">
        <f t="shared" si="2"/>
        <v>209433</v>
      </c>
      <c r="M7" s="392">
        <f t="shared" si="2"/>
        <v>168587</v>
      </c>
      <c r="N7" s="392">
        <f t="shared" si="2"/>
        <v>211018</v>
      </c>
      <c r="O7" s="392">
        <f t="shared" si="2"/>
        <v>252887</v>
      </c>
      <c r="P7" s="392">
        <f t="shared" si="2"/>
        <v>327374</v>
      </c>
      <c r="Q7" s="392">
        <f t="shared" si="2"/>
        <v>101457</v>
      </c>
      <c r="R7" s="392">
        <f t="shared" si="2"/>
        <v>104496</v>
      </c>
      <c r="S7" s="392">
        <f t="shared" si="2"/>
        <v>226561</v>
      </c>
      <c r="T7" s="392">
        <f t="shared" si="2"/>
        <v>367642</v>
      </c>
      <c r="U7" s="392">
        <f t="shared" si="2"/>
        <v>136453</v>
      </c>
      <c r="V7" s="471">
        <f>V10+V13+V16</f>
        <v>159641</v>
      </c>
    </row>
    <row r="8" spans="1:22" ht="23.25" customHeight="1">
      <c r="A8" s="306" t="s">
        <v>4</v>
      </c>
      <c r="B8" s="360">
        <f>B7/92</f>
        <v>43217.358695652176</v>
      </c>
      <c r="C8" s="360">
        <f>C7/92</f>
        <v>167.7608695652174</v>
      </c>
      <c r="D8" s="360">
        <f t="shared" ref="D8:V8" si="3">D7/92</f>
        <v>1805.391304347826</v>
      </c>
      <c r="E8" s="360">
        <f t="shared" si="3"/>
        <v>1726.5869565217392</v>
      </c>
      <c r="F8" s="360">
        <f t="shared" si="3"/>
        <v>3642.1195652173915</v>
      </c>
      <c r="G8" s="360">
        <f t="shared" si="3"/>
        <v>2596.9239130434785</v>
      </c>
      <c r="H8" s="360">
        <f t="shared" si="3"/>
        <v>3550.663043478261</v>
      </c>
      <c r="I8" s="360">
        <f t="shared" si="3"/>
        <v>1673.25</v>
      </c>
      <c r="J8" s="360">
        <f t="shared" si="3"/>
        <v>1931.1630434782608</v>
      </c>
      <c r="K8" s="360">
        <f t="shared" si="3"/>
        <v>1497.9673913043478</v>
      </c>
      <c r="L8" s="360">
        <f t="shared" si="3"/>
        <v>2276.445652173913</v>
      </c>
      <c r="M8" s="360">
        <f t="shared" si="3"/>
        <v>1832.4673913043478</v>
      </c>
      <c r="N8" s="360">
        <f t="shared" si="3"/>
        <v>2293.6739130434785</v>
      </c>
      <c r="O8" s="360">
        <f t="shared" si="3"/>
        <v>2748.771739130435</v>
      </c>
      <c r="P8" s="360">
        <f t="shared" si="3"/>
        <v>3558.413043478261</v>
      </c>
      <c r="Q8" s="360">
        <f t="shared" si="3"/>
        <v>1102.7934782608695</v>
      </c>
      <c r="R8" s="360">
        <f t="shared" si="3"/>
        <v>1135.8260869565217</v>
      </c>
      <c r="S8" s="360">
        <f t="shared" si="3"/>
        <v>2462.6195652173915</v>
      </c>
      <c r="T8" s="360">
        <f t="shared" si="3"/>
        <v>3996.108695652174</v>
      </c>
      <c r="U8" s="360">
        <f t="shared" si="3"/>
        <v>1483.1847826086957</v>
      </c>
      <c r="V8" s="379">
        <f t="shared" si="3"/>
        <v>1735.2282608695652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0.3881793673385569</v>
      </c>
      <c r="D9" s="328">
        <f>D8/$B$8*100</f>
        <v>4.1774679407454283</v>
      </c>
      <c r="E9" s="328">
        <f t="shared" ref="E9:V9" si="4">E8/$B$8*100</f>
        <v>3.9951237387754572</v>
      </c>
      <c r="F9" s="328">
        <f>F8/$B$8*100</f>
        <v>8.4274459965638808</v>
      </c>
      <c r="G9" s="328">
        <f t="shared" si="4"/>
        <v>6.0089834071806392</v>
      </c>
      <c r="H9" s="328">
        <f t="shared" si="4"/>
        <v>8.2158261185810755</v>
      </c>
      <c r="I9" s="328">
        <f t="shared" si="4"/>
        <v>3.8717081526972978</v>
      </c>
      <c r="J9" s="328">
        <f t="shared" si="4"/>
        <v>4.4684892870895023</v>
      </c>
      <c r="K9" s="328">
        <f t="shared" si="4"/>
        <v>3.4661243456672626</v>
      </c>
      <c r="L9" s="328">
        <f t="shared" si="4"/>
        <v>5.2674335518864819</v>
      </c>
      <c r="M9" s="328">
        <f t="shared" si="4"/>
        <v>4.2401188934498686</v>
      </c>
      <c r="N9" s="328">
        <f t="shared" si="4"/>
        <v>5.3072977670757808</v>
      </c>
      <c r="O9" s="328">
        <f t="shared" si="4"/>
        <v>6.360341821183467</v>
      </c>
      <c r="P9" s="328">
        <f t="shared" si="4"/>
        <v>8.2337587276851565</v>
      </c>
      <c r="Q9" s="328">
        <f t="shared" si="4"/>
        <v>2.5517373378299832</v>
      </c>
      <c r="R9" s="328">
        <f t="shared" si="4"/>
        <v>2.6281709971109133</v>
      </c>
      <c r="S9" s="328">
        <f t="shared" si="4"/>
        <v>5.6982185851749891</v>
      </c>
      <c r="T9" s="328">
        <f t="shared" si="4"/>
        <v>9.2465361518129914</v>
      </c>
      <c r="U9" s="328">
        <f t="shared" si="4"/>
        <v>3.4319190884701376</v>
      </c>
      <c r="V9" s="329">
        <f t="shared" si="4"/>
        <v>4.0151187236811294</v>
      </c>
    </row>
    <row r="10" spans="1:22" ht="23.25" customHeight="1">
      <c r="A10" s="451" t="s">
        <v>101</v>
      </c>
      <c r="B10" s="462">
        <v>1290456</v>
      </c>
      <c r="C10" s="452">
        <v>5142</v>
      </c>
      <c r="D10" s="452">
        <v>51266</v>
      </c>
      <c r="E10" s="452">
        <v>52312</v>
      </c>
      <c r="F10" s="452">
        <v>107742</v>
      </c>
      <c r="G10" s="452">
        <v>77638</v>
      </c>
      <c r="H10" s="452">
        <v>107964</v>
      </c>
      <c r="I10" s="452">
        <v>50900</v>
      </c>
      <c r="J10" s="452">
        <v>59022</v>
      </c>
      <c r="K10" s="452">
        <v>44017</v>
      </c>
      <c r="L10" s="452">
        <v>68278</v>
      </c>
      <c r="M10" s="452">
        <v>54316</v>
      </c>
      <c r="N10" s="452">
        <v>67730</v>
      </c>
      <c r="O10" s="452">
        <v>81013</v>
      </c>
      <c r="P10" s="452">
        <v>105111</v>
      </c>
      <c r="Q10" s="452">
        <v>33202</v>
      </c>
      <c r="R10" s="452">
        <v>35043</v>
      </c>
      <c r="S10" s="452">
        <v>73547</v>
      </c>
      <c r="T10" s="452">
        <v>120339</v>
      </c>
      <c r="U10" s="452">
        <v>44549</v>
      </c>
      <c r="V10" s="472">
        <v>51325</v>
      </c>
    </row>
    <row r="11" spans="1:22" ht="23.25" customHeight="1">
      <c r="A11" s="427" t="s">
        <v>4</v>
      </c>
      <c r="B11" s="463">
        <f>B10/31</f>
        <v>41627.612903225803</v>
      </c>
      <c r="C11" s="463">
        <f t="shared" ref="C11:V11" si="5">C10/31</f>
        <v>165.87096774193549</v>
      </c>
      <c r="D11" s="463">
        <f t="shared" si="5"/>
        <v>1653.741935483871</v>
      </c>
      <c r="E11" s="463">
        <f t="shared" si="5"/>
        <v>1687.483870967742</v>
      </c>
      <c r="F11" s="463">
        <f t="shared" si="5"/>
        <v>3475.5483870967741</v>
      </c>
      <c r="G11" s="463">
        <f t="shared" si="5"/>
        <v>2504.4516129032259</v>
      </c>
      <c r="H11" s="463">
        <f t="shared" si="5"/>
        <v>3482.7096774193546</v>
      </c>
      <c r="I11" s="463">
        <f t="shared" si="5"/>
        <v>1641.9354838709678</v>
      </c>
      <c r="J11" s="463">
        <f t="shared" si="5"/>
        <v>1903.9354838709678</v>
      </c>
      <c r="K11" s="463">
        <f t="shared" si="5"/>
        <v>1419.9032258064517</v>
      </c>
      <c r="L11" s="463">
        <f t="shared" si="5"/>
        <v>2202.516129032258</v>
      </c>
      <c r="M11" s="463">
        <f t="shared" si="5"/>
        <v>1752.1290322580646</v>
      </c>
      <c r="N11" s="463">
        <f t="shared" si="5"/>
        <v>2184.8387096774195</v>
      </c>
      <c r="O11" s="463">
        <f t="shared" si="5"/>
        <v>2613.3225806451615</v>
      </c>
      <c r="P11" s="463">
        <f t="shared" si="5"/>
        <v>3390.6774193548385</v>
      </c>
      <c r="Q11" s="463">
        <f t="shared" si="5"/>
        <v>1071.0322580645161</v>
      </c>
      <c r="R11" s="463">
        <f t="shared" si="5"/>
        <v>1130.4193548387098</v>
      </c>
      <c r="S11" s="463">
        <f t="shared" si="5"/>
        <v>2372.483870967742</v>
      </c>
      <c r="T11" s="463">
        <f t="shared" si="5"/>
        <v>3881.9032258064517</v>
      </c>
      <c r="U11" s="463">
        <f t="shared" si="5"/>
        <v>1437.0645161290322</v>
      </c>
      <c r="V11" s="473">
        <f t="shared" si="5"/>
        <v>1655.6451612903227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0.39846379884319971</v>
      </c>
      <c r="D12" s="458">
        <f t="shared" ref="D12:Q12" si="6">D11/$B$11*100</f>
        <v>3.9727042223834061</v>
      </c>
      <c r="E12" s="458">
        <f t="shared" si="6"/>
        <v>4.0537608411290273</v>
      </c>
      <c r="F12" s="458">
        <f t="shared" si="6"/>
        <v>8.3491416987483493</v>
      </c>
      <c r="G12" s="458">
        <f t="shared" si="6"/>
        <v>6.0163229122108781</v>
      </c>
      <c r="H12" s="458">
        <f t="shared" si="6"/>
        <v>8.366344919935278</v>
      </c>
      <c r="I12" s="458">
        <f t="shared" si="6"/>
        <v>3.9443421550211717</v>
      </c>
      <c r="J12" s="458">
        <f t="shared" si="6"/>
        <v>4.5737320761033313</v>
      </c>
      <c r="K12" s="458">
        <f t="shared" si="6"/>
        <v>3.4109648062390354</v>
      </c>
      <c r="L12" s="458">
        <f t="shared" si="6"/>
        <v>5.2909979108160217</v>
      </c>
      <c r="M12" s="458">
        <f t="shared" si="6"/>
        <v>4.209054783735362</v>
      </c>
      <c r="N12" s="458">
        <f t="shared" si="6"/>
        <v>5.2485323017599983</v>
      </c>
      <c r="O12" s="458">
        <f t="shared" si="6"/>
        <v>6.2778583694445995</v>
      </c>
      <c r="P12" s="458">
        <f t="shared" si="6"/>
        <v>8.1452602800870402</v>
      </c>
      <c r="Q12" s="458">
        <f t="shared" si="6"/>
        <v>2.5728889632811969</v>
      </c>
      <c r="R12" s="458">
        <f>R11/$B$11*100</f>
        <v>2.7155517119529846</v>
      </c>
      <c r="S12" s="458">
        <f>S11/$B$11*100</f>
        <v>5.6993031920499426</v>
      </c>
      <c r="T12" s="458">
        <f>T11/$B$11*100</f>
        <v>9.3253082631255939</v>
      </c>
      <c r="U12" s="458">
        <f>U11/$B$11*100</f>
        <v>3.4521905434978026</v>
      </c>
      <c r="V12" s="474">
        <f>V11/$B$11*100</f>
        <v>3.9772762496357883</v>
      </c>
    </row>
    <row r="13" spans="1:22" ht="23.25" customHeight="1">
      <c r="A13" s="425" t="s">
        <v>102</v>
      </c>
      <c r="B13" s="465">
        <v>1364707</v>
      </c>
      <c r="C13" s="456">
        <v>5379</v>
      </c>
      <c r="D13" s="456">
        <v>57973</v>
      </c>
      <c r="E13" s="456">
        <v>53574</v>
      </c>
      <c r="F13" s="456">
        <v>117544</v>
      </c>
      <c r="G13" s="456">
        <v>83111</v>
      </c>
      <c r="H13" s="456">
        <v>109987</v>
      </c>
      <c r="I13" s="456">
        <v>51572</v>
      </c>
      <c r="J13" s="456">
        <v>61255</v>
      </c>
      <c r="K13" s="456">
        <v>46887</v>
      </c>
      <c r="L13" s="456">
        <v>71326</v>
      </c>
      <c r="M13" s="456">
        <v>58128</v>
      </c>
      <c r="N13" s="456">
        <v>72293</v>
      </c>
      <c r="O13" s="456">
        <v>85636</v>
      </c>
      <c r="P13" s="456">
        <v>112448</v>
      </c>
      <c r="Q13" s="456">
        <v>35790</v>
      </c>
      <c r="R13" s="456">
        <v>35834</v>
      </c>
      <c r="S13" s="456">
        <v>78285</v>
      </c>
      <c r="T13" s="456">
        <v>126498</v>
      </c>
      <c r="U13" s="456">
        <v>46930</v>
      </c>
      <c r="V13" s="475">
        <v>54257</v>
      </c>
    </row>
    <row r="14" spans="1:22" ht="23.25" customHeight="1">
      <c r="A14" s="427" t="s">
        <v>4</v>
      </c>
      <c r="B14" s="466">
        <f>B13/30</f>
        <v>45490.23333333333</v>
      </c>
      <c r="C14" s="466">
        <f t="shared" ref="C14:U14" si="7">C13/30</f>
        <v>179.3</v>
      </c>
      <c r="D14" s="466">
        <f t="shared" si="7"/>
        <v>1932.4333333333334</v>
      </c>
      <c r="E14" s="466">
        <f t="shared" si="7"/>
        <v>1785.8</v>
      </c>
      <c r="F14" s="466">
        <f t="shared" si="7"/>
        <v>3918.1333333333332</v>
      </c>
      <c r="G14" s="466">
        <f t="shared" si="7"/>
        <v>2770.3666666666668</v>
      </c>
      <c r="H14" s="466">
        <f t="shared" si="7"/>
        <v>3666.2333333333331</v>
      </c>
      <c r="I14" s="466">
        <f t="shared" si="7"/>
        <v>1719.0666666666666</v>
      </c>
      <c r="J14" s="466">
        <f t="shared" si="7"/>
        <v>2041.8333333333333</v>
      </c>
      <c r="K14" s="466">
        <f t="shared" si="7"/>
        <v>1562.9</v>
      </c>
      <c r="L14" s="466">
        <f t="shared" si="7"/>
        <v>2377.5333333333333</v>
      </c>
      <c r="M14" s="466">
        <f t="shared" si="7"/>
        <v>1937.6</v>
      </c>
      <c r="N14" s="466">
        <f t="shared" si="7"/>
        <v>2409.7666666666669</v>
      </c>
      <c r="O14" s="466">
        <f t="shared" si="7"/>
        <v>2854.5333333333333</v>
      </c>
      <c r="P14" s="466">
        <f t="shared" si="7"/>
        <v>3748.2666666666669</v>
      </c>
      <c r="Q14" s="466">
        <f t="shared" si="7"/>
        <v>1193</v>
      </c>
      <c r="R14" s="466">
        <f t="shared" si="7"/>
        <v>1194.4666666666667</v>
      </c>
      <c r="S14" s="466">
        <f t="shared" si="7"/>
        <v>2609.5</v>
      </c>
      <c r="T14" s="466">
        <f t="shared" si="7"/>
        <v>4216.6000000000004</v>
      </c>
      <c r="U14" s="466">
        <f t="shared" si="7"/>
        <v>1564.3333333333333</v>
      </c>
      <c r="V14" s="476">
        <f>V13/30</f>
        <v>1808.5666666666666</v>
      </c>
    </row>
    <row r="15" spans="1:22" ht="23.25" customHeight="1">
      <c r="A15" s="430" t="s">
        <v>5</v>
      </c>
      <c r="B15" s="467">
        <v>100</v>
      </c>
      <c r="C15" s="460">
        <f>C14/$B$14*100</f>
        <v>0.39415053927326532</v>
      </c>
      <c r="D15" s="460">
        <f t="shared" ref="D15:R15" si="8">D14/$B$14*100</f>
        <v>4.2480180727438199</v>
      </c>
      <c r="E15" s="460">
        <f t="shared" si="8"/>
        <v>3.9256778194879929</v>
      </c>
      <c r="F15" s="460">
        <f t="shared" si="8"/>
        <v>8.6131308771772996</v>
      </c>
      <c r="G15" s="460">
        <f t="shared" si="8"/>
        <v>6.0900251848931681</v>
      </c>
      <c r="H15" s="460">
        <f t="shared" si="8"/>
        <v>8.0593856410203806</v>
      </c>
      <c r="I15" s="460">
        <f t="shared" si="8"/>
        <v>3.7789796637666546</v>
      </c>
      <c r="J15" s="460">
        <f t="shared" si="8"/>
        <v>4.4885092551001797</v>
      </c>
      <c r="K15" s="460">
        <f t="shared" si="8"/>
        <v>3.4356825311220653</v>
      </c>
      <c r="L15" s="460">
        <f t="shared" si="8"/>
        <v>5.2264698576324449</v>
      </c>
      <c r="M15" s="460">
        <f t="shared" si="8"/>
        <v>4.2593758220629043</v>
      </c>
      <c r="N15" s="460">
        <f t="shared" si="8"/>
        <v>5.2973275582231212</v>
      </c>
      <c r="O15" s="460">
        <f t="shared" si="8"/>
        <v>6.2750465850911592</v>
      </c>
      <c r="P15" s="460">
        <f t="shared" si="8"/>
        <v>8.2397173898866214</v>
      </c>
      <c r="Q15" s="460">
        <f t="shared" si="8"/>
        <v>2.6225409556776658</v>
      </c>
      <c r="R15" s="460">
        <f t="shared" si="8"/>
        <v>2.6257650909682448</v>
      </c>
      <c r="S15" s="460">
        <f>S14/$B$14*100</f>
        <v>5.7363961641583145</v>
      </c>
      <c r="T15" s="460">
        <f>T14/$B$14*100</f>
        <v>9.2692424088100989</v>
      </c>
      <c r="U15" s="460">
        <f>U14/$B$14*100</f>
        <v>3.4388333906105859</v>
      </c>
      <c r="V15" s="477">
        <f>V14/$B$14*100</f>
        <v>3.975725192294024</v>
      </c>
    </row>
    <row r="16" spans="1:22" ht="23.25" customHeight="1">
      <c r="A16" s="425" t="s">
        <v>103</v>
      </c>
      <c r="B16" s="465">
        <v>1320834</v>
      </c>
      <c r="C16" s="456">
        <v>4913</v>
      </c>
      <c r="D16" s="456">
        <v>56857</v>
      </c>
      <c r="E16" s="456">
        <v>52960</v>
      </c>
      <c r="F16" s="456">
        <v>109789</v>
      </c>
      <c r="G16" s="456">
        <v>78168</v>
      </c>
      <c r="H16" s="456">
        <v>108710</v>
      </c>
      <c r="I16" s="456">
        <v>51467</v>
      </c>
      <c r="J16" s="456">
        <v>57390</v>
      </c>
      <c r="K16" s="456">
        <v>46909</v>
      </c>
      <c r="L16" s="456">
        <v>69829</v>
      </c>
      <c r="M16" s="456">
        <v>56143</v>
      </c>
      <c r="N16" s="456">
        <v>70995</v>
      </c>
      <c r="O16" s="456">
        <v>86238</v>
      </c>
      <c r="P16" s="456">
        <v>109815</v>
      </c>
      <c r="Q16" s="456">
        <v>32465</v>
      </c>
      <c r="R16" s="456">
        <v>33619</v>
      </c>
      <c r="S16" s="456">
        <v>74729</v>
      </c>
      <c r="T16" s="456">
        <v>120805</v>
      </c>
      <c r="U16" s="456">
        <v>44974</v>
      </c>
      <c r="V16" s="475">
        <v>54059</v>
      </c>
    </row>
    <row r="17" spans="1:22" ht="23.25" customHeight="1">
      <c r="A17" s="427" t="s">
        <v>4</v>
      </c>
      <c r="B17" s="466">
        <f>B16/31</f>
        <v>42607.548387096773</v>
      </c>
      <c r="C17" s="466">
        <f t="shared" ref="C17:U17" si="9">C16/31</f>
        <v>158.48387096774192</v>
      </c>
      <c r="D17" s="466">
        <f t="shared" si="9"/>
        <v>1834.0967741935483</v>
      </c>
      <c r="E17" s="466">
        <f t="shared" si="9"/>
        <v>1708.3870967741937</v>
      </c>
      <c r="F17" s="466">
        <f t="shared" si="9"/>
        <v>3541.5806451612902</v>
      </c>
      <c r="G17" s="466">
        <f t="shared" si="9"/>
        <v>2521.5483870967741</v>
      </c>
      <c r="H17" s="466">
        <f t="shared" si="9"/>
        <v>3506.7741935483873</v>
      </c>
      <c r="I17" s="466">
        <f t="shared" si="9"/>
        <v>1660.2258064516129</v>
      </c>
      <c r="J17" s="466">
        <f t="shared" si="9"/>
        <v>1851.2903225806451</v>
      </c>
      <c r="K17" s="466">
        <f t="shared" si="9"/>
        <v>1513.1935483870968</v>
      </c>
      <c r="L17" s="466">
        <f t="shared" si="9"/>
        <v>2252.5483870967741</v>
      </c>
      <c r="M17" s="466">
        <f t="shared" si="9"/>
        <v>1811.0645161290322</v>
      </c>
      <c r="N17" s="466">
        <f t="shared" si="9"/>
        <v>2290.1612903225805</v>
      </c>
      <c r="O17" s="466">
        <f t="shared" si="9"/>
        <v>2781.8709677419356</v>
      </c>
      <c r="P17" s="466">
        <f t="shared" si="9"/>
        <v>3542.4193548387098</v>
      </c>
      <c r="Q17" s="466">
        <f t="shared" si="9"/>
        <v>1047.258064516129</v>
      </c>
      <c r="R17" s="466">
        <f t="shared" si="9"/>
        <v>1084.483870967742</v>
      </c>
      <c r="S17" s="466">
        <f t="shared" si="9"/>
        <v>2410.6129032258063</v>
      </c>
      <c r="T17" s="466">
        <f t="shared" si="9"/>
        <v>3896.9354838709678</v>
      </c>
      <c r="U17" s="466">
        <f t="shared" si="9"/>
        <v>1450.7741935483871</v>
      </c>
      <c r="V17" s="476">
        <f>V16/31</f>
        <v>1743.8387096774193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0.37196195736935905</v>
      </c>
      <c r="D18" s="453">
        <f t="shared" ref="D18:R18" si="10">D17/$B$17*100</f>
        <v>4.3046287421432217</v>
      </c>
      <c r="E18" s="453">
        <f t="shared" si="10"/>
        <v>4.0095878815960226</v>
      </c>
      <c r="F18" s="453">
        <f t="shared" si="10"/>
        <v>8.3120967509921755</v>
      </c>
      <c r="G18" s="453">
        <f t="shared" si="10"/>
        <v>5.9180790318844005</v>
      </c>
      <c r="H18" s="453">
        <f t="shared" si="10"/>
        <v>8.230405940489117</v>
      </c>
      <c r="I18" s="453">
        <f t="shared" si="10"/>
        <v>3.8965532383327508</v>
      </c>
      <c r="J18" s="453">
        <f t="shared" si="10"/>
        <v>4.3449820340784688</v>
      </c>
      <c r="K18" s="453">
        <f t="shared" si="10"/>
        <v>3.5514682390065673</v>
      </c>
      <c r="L18" s="453">
        <f t="shared" si="10"/>
        <v>5.2867355019631539</v>
      </c>
      <c r="M18" s="453">
        <f t="shared" si="10"/>
        <v>4.2505719870930037</v>
      </c>
      <c r="N18" s="453">
        <f t="shared" si="10"/>
        <v>5.3750130599303159</v>
      </c>
      <c r="O18" s="453">
        <f t="shared" si="10"/>
        <v>6.5290566414856075</v>
      </c>
      <c r="P18" s="453">
        <f t="shared" si="10"/>
        <v>8.3140652042573109</v>
      </c>
      <c r="Q18" s="453">
        <f t="shared" si="10"/>
        <v>2.4579167404836642</v>
      </c>
      <c r="R18" s="453">
        <f t="shared" si="10"/>
        <v>2.5452857815592269</v>
      </c>
      <c r="S18" s="453">
        <f>S17/$B$17*100</f>
        <v>5.6577132326999457</v>
      </c>
      <c r="T18" s="453">
        <f>T17/$B$17*100</f>
        <v>9.1461152574812594</v>
      </c>
      <c r="U18" s="453">
        <f>U17/$B$17*100</f>
        <v>3.4049698902360177</v>
      </c>
      <c r="V18" s="478">
        <f>V17/$B$17*100</f>
        <v>4.0927928869184163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41" t="s">
        <v>188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3378543</v>
      </c>
      <c r="C4" s="380">
        <f>C7</f>
        <v>12823</v>
      </c>
      <c r="D4" s="380">
        <f t="shared" ref="D4:V4" si="0">D7</f>
        <v>129436</v>
      </c>
      <c r="E4" s="380">
        <f t="shared" si="0"/>
        <v>130702</v>
      </c>
      <c r="F4" s="380">
        <f t="shared" si="0"/>
        <v>279423</v>
      </c>
      <c r="G4" s="380">
        <f t="shared" si="0"/>
        <v>206172</v>
      </c>
      <c r="H4" s="380">
        <f t="shared" si="0"/>
        <v>275951</v>
      </c>
      <c r="I4" s="380">
        <f t="shared" si="0"/>
        <v>131458</v>
      </c>
      <c r="J4" s="380">
        <f t="shared" si="0"/>
        <v>154852</v>
      </c>
      <c r="K4" s="380">
        <f>K7</f>
        <v>124615</v>
      </c>
      <c r="L4" s="380">
        <f t="shared" si="0"/>
        <v>181579</v>
      </c>
      <c r="M4" s="380">
        <f t="shared" si="0"/>
        <v>145199</v>
      </c>
      <c r="N4" s="380">
        <f t="shared" si="0"/>
        <v>181660</v>
      </c>
      <c r="O4" s="380">
        <f t="shared" si="0"/>
        <v>225050</v>
      </c>
      <c r="P4" s="380">
        <f>P7</f>
        <v>279800</v>
      </c>
      <c r="Q4" s="380">
        <f t="shared" si="0"/>
        <v>77061</v>
      </c>
      <c r="R4" s="380">
        <f t="shared" si="0"/>
        <v>89617</v>
      </c>
      <c r="S4" s="380">
        <f t="shared" si="0"/>
        <v>192111</v>
      </c>
      <c r="T4" s="380">
        <f>T7</f>
        <v>299270</v>
      </c>
      <c r="U4" s="380">
        <f t="shared" si="0"/>
        <v>111700</v>
      </c>
      <c r="V4" s="381">
        <f t="shared" si="0"/>
        <v>150064</v>
      </c>
    </row>
    <row r="5" spans="1:22" ht="23.25" customHeight="1">
      <c r="A5" s="387" t="s">
        <v>4</v>
      </c>
      <c r="B5" s="433">
        <f>B4/90</f>
        <v>37539.366666666669</v>
      </c>
      <c r="C5" s="433">
        <f t="shared" ref="C5:U5" si="1">C4/90</f>
        <v>142.47777777777779</v>
      </c>
      <c r="D5" s="433">
        <f t="shared" si="1"/>
        <v>1438.1777777777777</v>
      </c>
      <c r="E5" s="433">
        <f t="shared" si="1"/>
        <v>1452.2444444444445</v>
      </c>
      <c r="F5" s="433">
        <f t="shared" si="1"/>
        <v>3104.7</v>
      </c>
      <c r="G5" s="433">
        <f t="shared" si="1"/>
        <v>2290.8000000000002</v>
      </c>
      <c r="H5" s="433">
        <f t="shared" si="1"/>
        <v>3066.1222222222223</v>
      </c>
      <c r="I5" s="433">
        <f t="shared" si="1"/>
        <v>1460.6444444444444</v>
      </c>
      <c r="J5" s="433">
        <f t="shared" si="1"/>
        <v>1720.5777777777778</v>
      </c>
      <c r="K5" s="433">
        <f t="shared" si="1"/>
        <v>1384.6111111111111</v>
      </c>
      <c r="L5" s="433">
        <f t="shared" si="1"/>
        <v>2017.5444444444445</v>
      </c>
      <c r="M5" s="433">
        <f t="shared" si="1"/>
        <v>1613.3222222222223</v>
      </c>
      <c r="N5" s="433">
        <f t="shared" si="1"/>
        <v>2018.4444444444443</v>
      </c>
      <c r="O5" s="433">
        <f t="shared" si="1"/>
        <v>2500.5555555555557</v>
      </c>
      <c r="P5" s="433">
        <f t="shared" si="1"/>
        <v>3108.8888888888887</v>
      </c>
      <c r="Q5" s="433">
        <f t="shared" si="1"/>
        <v>856.23333333333335</v>
      </c>
      <c r="R5" s="433">
        <f t="shared" si="1"/>
        <v>995.74444444444441</v>
      </c>
      <c r="S5" s="433">
        <f t="shared" si="1"/>
        <v>2134.5666666666666</v>
      </c>
      <c r="T5" s="433">
        <f t="shared" si="1"/>
        <v>3325.2222222222222</v>
      </c>
      <c r="U5" s="433">
        <f t="shared" si="1"/>
        <v>1241.1111111111111</v>
      </c>
      <c r="V5" s="435">
        <f>V4/90</f>
        <v>1667.3777777777777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0.37954230566252967</v>
      </c>
      <c r="D6" s="384">
        <f>D5/$B$5*100</f>
        <v>3.8311189172374007</v>
      </c>
      <c r="E6" s="384">
        <f t="shared" ref="E6:V6" si="2">E5/$B$5*100</f>
        <v>3.8685906913127939</v>
      </c>
      <c r="F6" s="384">
        <f>F5/$B$5*100</f>
        <v>8.2705177942089225</v>
      </c>
      <c r="G6" s="384">
        <f t="shared" si="2"/>
        <v>6.1023938425528401</v>
      </c>
      <c r="H6" s="384">
        <f t="shared" si="2"/>
        <v>8.1677516017999476</v>
      </c>
      <c r="I6" s="384">
        <f t="shared" si="2"/>
        <v>3.8909672009502314</v>
      </c>
      <c r="J6" s="384">
        <f t="shared" si="2"/>
        <v>4.5833958602865197</v>
      </c>
      <c r="K6" s="384">
        <f t="shared" si="2"/>
        <v>3.6884242704621482</v>
      </c>
      <c r="L6" s="384">
        <f t="shared" si="2"/>
        <v>5.3744765125084983</v>
      </c>
      <c r="M6" s="384">
        <f t="shared" si="2"/>
        <v>4.2976809826010802</v>
      </c>
      <c r="N6" s="384">
        <f t="shared" si="2"/>
        <v>5.3768739956839378</v>
      </c>
      <c r="O6" s="384">
        <f t="shared" si="2"/>
        <v>6.6611554152189267</v>
      </c>
      <c r="P6" s="384">
        <f t="shared" si="2"/>
        <v>8.2816764504699201</v>
      </c>
      <c r="Q6" s="384">
        <f t="shared" si="2"/>
        <v>2.2808944565749201</v>
      </c>
      <c r="R6" s="384">
        <f t="shared" si="2"/>
        <v>2.6525339473258147</v>
      </c>
      <c r="S6" s="384">
        <f t="shared" si="2"/>
        <v>5.6862085224311185</v>
      </c>
      <c r="T6" s="384">
        <f t="shared" si="2"/>
        <v>8.8579603693071238</v>
      </c>
      <c r="U6" s="384">
        <f t="shared" si="2"/>
        <v>3.3061588974892429</v>
      </c>
      <c r="V6" s="385">
        <f t="shared" si="2"/>
        <v>4.4416779659160763</v>
      </c>
    </row>
    <row r="7" spans="1:22" ht="23.25" customHeight="1" thickTop="1">
      <c r="A7" s="322" t="s">
        <v>70</v>
      </c>
      <c r="B7" s="323">
        <f>B10+B13+B16</f>
        <v>3378543</v>
      </c>
      <c r="C7" s="392">
        <f>C10+C13+C16</f>
        <v>12823</v>
      </c>
      <c r="D7" s="392">
        <f t="shared" ref="D7:U7" si="3">D10+D13+D16</f>
        <v>129436</v>
      </c>
      <c r="E7" s="392">
        <f t="shared" si="3"/>
        <v>130702</v>
      </c>
      <c r="F7" s="392">
        <f t="shared" si="3"/>
        <v>279423</v>
      </c>
      <c r="G7" s="392">
        <f t="shared" si="3"/>
        <v>206172</v>
      </c>
      <c r="H7" s="392">
        <f t="shared" si="3"/>
        <v>275951</v>
      </c>
      <c r="I7" s="392">
        <f t="shared" si="3"/>
        <v>131458</v>
      </c>
      <c r="J7" s="392">
        <f t="shared" si="3"/>
        <v>154852</v>
      </c>
      <c r="K7" s="392">
        <f t="shared" si="3"/>
        <v>124615</v>
      </c>
      <c r="L7" s="392">
        <f t="shared" si="3"/>
        <v>181579</v>
      </c>
      <c r="M7" s="392">
        <f t="shared" si="3"/>
        <v>145199</v>
      </c>
      <c r="N7" s="392">
        <f t="shared" si="3"/>
        <v>181660</v>
      </c>
      <c r="O7" s="392">
        <f t="shared" si="3"/>
        <v>225050</v>
      </c>
      <c r="P7" s="392">
        <f t="shared" si="3"/>
        <v>279800</v>
      </c>
      <c r="Q7" s="392">
        <f t="shared" si="3"/>
        <v>77061</v>
      </c>
      <c r="R7" s="392">
        <f t="shared" si="3"/>
        <v>89617</v>
      </c>
      <c r="S7" s="392">
        <f t="shared" si="3"/>
        <v>192111</v>
      </c>
      <c r="T7" s="392">
        <f t="shared" si="3"/>
        <v>299270</v>
      </c>
      <c r="U7" s="392">
        <f t="shared" si="3"/>
        <v>111700</v>
      </c>
      <c r="V7" s="471">
        <f>V10+V13+V16</f>
        <v>150064</v>
      </c>
    </row>
    <row r="8" spans="1:22" ht="23.25" customHeight="1">
      <c r="A8" s="306" t="s">
        <v>4</v>
      </c>
      <c r="B8" s="360">
        <f>B7/90</f>
        <v>37539.366666666669</v>
      </c>
      <c r="C8" s="360">
        <f t="shared" ref="C8:U8" si="4">C7/90</f>
        <v>142.47777777777779</v>
      </c>
      <c r="D8" s="360">
        <f t="shared" si="4"/>
        <v>1438.1777777777777</v>
      </c>
      <c r="E8" s="360">
        <f t="shared" si="4"/>
        <v>1452.2444444444445</v>
      </c>
      <c r="F8" s="360">
        <f t="shared" si="4"/>
        <v>3104.7</v>
      </c>
      <c r="G8" s="360">
        <f t="shared" si="4"/>
        <v>2290.8000000000002</v>
      </c>
      <c r="H8" s="360">
        <f t="shared" si="4"/>
        <v>3066.1222222222223</v>
      </c>
      <c r="I8" s="360">
        <f t="shared" si="4"/>
        <v>1460.6444444444444</v>
      </c>
      <c r="J8" s="360">
        <f t="shared" si="4"/>
        <v>1720.5777777777778</v>
      </c>
      <c r="K8" s="360">
        <f t="shared" si="4"/>
        <v>1384.6111111111111</v>
      </c>
      <c r="L8" s="360">
        <f t="shared" si="4"/>
        <v>2017.5444444444445</v>
      </c>
      <c r="M8" s="360">
        <f t="shared" si="4"/>
        <v>1613.3222222222223</v>
      </c>
      <c r="N8" s="360">
        <f t="shared" si="4"/>
        <v>2018.4444444444443</v>
      </c>
      <c r="O8" s="360">
        <f t="shared" si="4"/>
        <v>2500.5555555555557</v>
      </c>
      <c r="P8" s="360">
        <f t="shared" si="4"/>
        <v>3108.8888888888887</v>
      </c>
      <c r="Q8" s="360">
        <f t="shared" si="4"/>
        <v>856.23333333333335</v>
      </c>
      <c r="R8" s="360">
        <f t="shared" si="4"/>
        <v>995.74444444444441</v>
      </c>
      <c r="S8" s="360">
        <f t="shared" si="4"/>
        <v>2134.5666666666666</v>
      </c>
      <c r="T8" s="360">
        <f t="shared" si="4"/>
        <v>3325.2222222222222</v>
      </c>
      <c r="U8" s="360">
        <f t="shared" si="4"/>
        <v>1241.1111111111111</v>
      </c>
      <c r="V8" s="379">
        <f>V7/90</f>
        <v>1667.3777777777777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0.37954230566252967</v>
      </c>
      <c r="D9" s="328">
        <f>D8/$B$8*100</f>
        <v>3.8311189172374007</v>
      </c>
      <c r="E9" s="328">
        <f t="shared" ref="E9:V9" si="5">E8/$B$8*100</f>
        <v>3.8685906913127939</v>
      </c>
      <c r="F9" s="328">
        <f>F8/$B$8*100</f>
        <v>8.2705177942089225</v>
      </c>
      <c r="G9" s="328">
        <f t="shared" si="5"/>
        <v>6.1023938425528401</v>
      </c>
      <c r="H9" s="328">
        <f t="shared" si="5"/>
        <v>8.1677516017999476</v>
      </c>
      <c r="I9" s="328">
        <f t="shared" si="5"/>
        <v>3.8909672009502314</v>
      </c>
      <c r="J9" s="328">
        <f t="shared" si="5"/>
        <v>4.5833958602865197</v>
      </c>
      <c r="K9" s="328">
        <f t="shared" si="5"/>
        <v>3.6884242704621482</v>
      </c>
      <c r="L9" s="328">
        <f t="shared" si="5"/>
        <v>5.3744765125084983</v>
      </c>
      <c r="M9" s="328">
        <f t="shared" si="5"/>
        <v>4.2976809826010802</v>
      </c>
      <c r="N9" s="328">
        <f t="shared" si="5"/>
        <v>5.3768739956839378</v>
      </c>
      <c r="O9" s="328">
        <f t="shared" si="5"/>
        <v>6.6611554152189267</v>
      </c>
      <c r="P9" s="328">
        <f t="shared" si="5"/>
        <v>8.2816764504699201</v>
      </c>
      <c r="Q9" s="328">
        <f t="shared" si="5"/>
        <v>2.2808944565749201</v>
      </c>
      <c r="R9" s="328">
        <f t="shared" si="5"/>
        <v>2.6525339473258147</v>
      </c>
      <c r="S9" s="328">
        <f t="shared" si="5"/>
        <v>5.6862085224311185</v>
      </c>
      <c r="T9" s="328">
        <f t="shared" si="5"/>
        <v>8.8579603693071238</v>
      </c>
      <c r="U9" s="328">
        <f t="shared" si="5"/>
        <v>3.3061588974892429</v>
      </c>
      <c r="V9" s="329">
        <f t="shared" si="5"/>
        <v>4.4416779659160763</v>
      </c>
    </row>
    <row r="10" spans="1:22" ht="23.25" customHeight="1">
      <c r="A10" s="451" t="s">
        <v>22</v>
      </c>
      <c r="B10" s="462">
        <v>1195341</v>
      </c>
      <c r="C10" s="452">
        <v>4331</v>
      </c>
      <c r="D10" s="452">
        <v>46868</v>
      </c>
      <c r="E10" s="452">
        <v>45654</v>
      </c>
      <c r="F10" s="452">
        <v>95018</v>
      </c>
      <c r="G10" s="452">
        <v>74340</v>
      </c>
      <c r="H10" s="452">
        <v>99905</v>
      </c>
      <c r="I10" s="452">
        <v>45483</v>
      </c>
      <c r="J10" s="452">
        <v>59172</v>
      </c>
      <c r="K10" s="452">
        <v>44465</v>
      </c>
      <c r="L10" s="452">
        <v>64895</v>
      </c>
      <c r="M10" s="452">
        <v>51341</v>
      </c>
      <c r="N10" s="452">
        <v>64017</v>
      </c>
      <c r="O10" s="452">
        <v>79002</v>
      </c>
      <c r="P10" s="452">
        <v>100376</v>
      </c>
      <c r="Q10" s="452">
        <v>27049</v>
      </c>
      <c r="R10" s="452">
        <v>31377</v>
      </c>
      <c r="S10" s="452">
        <v>65512</v>
      </c>
      <c r="T10" s="452">
        <v>107040</v>
      </c>
      <c r="U10" s="452">
        <v>38334</v>
      </c>
      <c r="V10" s="454">
        <v>51162</v>
      </c>
    </row>
    <row r="11" spans="1:22" ht="23.25" customHeight="1">
      <c r="A11" s="427" t="s">
        <v>4</v>
      </c>
      <c r="B11" s="463">
        <f>B10/31</f>
        <v>38559.387096774197</v>
      </c>
      <c r="C11" s="463">
        <f t="shared" ref="C11:U11" si="6">C10/31</f>
        <v>139.70967741935485</v>
      </c>
      <c r="D11" s="463">
        <f t="shared" si="6"/>
        <v>1511.8709677419354</v>
      </c>
      <c r="E11" s="463">
        <f t="shared" si="6"/>
        <v>1472.7096774193549</v>
      </c>
      <c r="F11" s="463">
        <f t="shared" si="6"/>
        <v>3065.0967741935483</v>
      </c>
      <c r="G11" s="463">
        <f t="shared" si="6"/>
        <v>2398.0645161290322</v>
      </c>
      <c r="H11" s="463">
        <f t="shared" si="6"/>
        <v>3222.7419354838707</v>
      </c>
      <c r="I11" s="463">
        <f t="shared" si="6"/>
        <v>1467.1935483870968</v>
      </c>
      <c r="J11" s="463">
        <f t="shared" si="6"/>
        <v>1908.7741935483871</v>
      </c>
      <c r="K11" s="463">
        <f t="shared" si="6"/>
        <v>1434.3548387096773</v>
      </c>
      <c r="L11" s="463">
        <f t="shared" si="6"/>
        <v>2093.3870967741937</v>
      </c>
      <c r="M11" s="463">
        <f t="shared" si="6"/>
        <v>1656.1612903225807</v>
      </c>
      <c r="N11" s="463">
        <f t="shared" si="6"/>
        <v>2065.0645161290322</v>
      </c>
      <c r="O11" s="463">
        <f t="shared" si="6"/>
        <v>2548.4516129032259</v>
      </c>
      <c r="P11" s="463">
        <f t="shared" si="6"/>
        <v>3237.9354838709678</v>
      </c>
      <c r="Q11" s="463">
        <f t="shared" si="6"/>
        <v>872.54838709677415</v>
      </c>
      <c r="R11" s="463">
        <f t="shared" si="6"/>
        <v>1012.1612903225806</v>
      </c>
      <c r="S11" s="463">
        <f t="shared" si="6"/>
        <v>2113.2903225806454</v>
      </c>
      <c r="T11" s="463">
        <f t="shared" si="6"/>
        <v>3452.9032258064517</v>
      </c>
      <c r="U11" s="463">
        <f t="shared" si="6"/>
        <v>1236.5806451612902</v>
      </c>
      <c r="V11" s="469">
        <f>V10/31</f>
        <v>1650.3870967741937</v>
      </c>
    </row>
    <row r="12" spans="1:22" ht="23.25" customHeight="1">
      <c r="A12" s="430" t="s">
        <v>5</v>
      </c>
      <c r="B12" s="464">
        <v>100</v>
      </c>
      <c r="C12" s="458">
        <f>C11/$B$11*100</f>
        <v>0.36232338721753876</v>
      </c>
      <c r="D12" s="458">
        <f t="shared" ref="D12:Q12" si="7">D11/$B$11*100</f>
        <v>3.9208895202289549</v>
      </c>
      <c r="E12" s="458">
        <f t="shared" si="7"/>
        <v>3.8193285430684636</v>
      </c>
      <c r="F12" s="458">
        <f t="shared" si="7"/>
        <v>7.9490287708695666</v>
      </c>
      <c r="G12" s="458">
        <f t="shared" si="7"/>
        <v>6.2191458336993373</v>
      </c>
      <c r="H12" s="458">
        <f t="shared" si="7"/>
        <v>8.3578660817289769</v>
      </c>
      <c r="I12" s="458">
        <f t="shared" si="7"/>
        <v>3.8050230018045057</v>
      </c>
      <c r="J12" s="458">
        <f t="shared" si="7"/>
        <v>4.9502192261455091</v>
      </c>
      <c r="K12" s="458">
        <f t="shared" si="7"/>
        <v>3.7198590193091339</v>
      </c>
      <c r="L12" s="458">
        <f t="shared" si="7"/>
        <v>5.4289947387398234</v>
      </c>
      <c r="M12" s="458">
        <f t="shared" si="7"/>
        <v>4.2950923627651028</v>
      </c>
      <c r="N12" s="458">
        <f t="shared" si="7"/>
        <v>5.3555428952909665</v>
      </c>
      <c r="O12" s="458">
        <f t="shared" si="7"/>
        <v>6.6091600639482788</v>
      </c>
      <c r="P12" s="458">
        <f t="shared" si="7"/>
        <v>8.3972690638068954</v>
      </c>
      <c r="Q12" s="458">
        <f t="shared" si="7"/>
        <v>2.2628689219226978</v>
      </c>
      <c r="R12" s="458">
        <f>R11/$B$11*100</f>
        <v>2.6249413347320969</v>
      </c>
      <c r="S12" s="458">
        <f>S11/$B$11*100</f>
        <v>5.4806118086805355</v>
      </c>
      <c r="T12" s="458">
        <f>T11/$B$11*100</f>
        <v>8.9547668824209996</v>
      </c>
      <c r="U12" s="458">
        <f>U11/$B$11*100</f>
        <v>3.2069509872078337</v>
      </c>
      <c r="V12" s="459">
        <f>V11/$B$11*100</f>
        <v>4.2801175564127725</v>
      </c>
    </row>
    <row r="13" spans="1:22" ht="23.25" customHeight="1">
      <c r="A13" s="425" t="s">
        <v>23</v>
      </c>
      <c r="B13" s="465">
        <v>1001971</v>
      </c>
      <c r="C13" s="456">
        <v>3672</v>
      </c>
      <c r="D13" s="456">
        <v>38460</v>
      </c>
      <c r="E13" s="456">
        <v>38198</v>
      </c>
      <c r="F13" s="456">
        <v>79709</v>
      </c>
      <c r="G13" s="456">
        <v>62656</v>
      </c>
      <c r="H13" s="456">
        <v>84213</v>
      </c>
      <c r="I13" s="456">
        <v>38313</v>
      </c>
      <c r="J13" s="456">
        <v>43426</v>
      </c>
      <c r="K13" s="456">
        <v>37873</v>
      </c>
      <c r="L13" s="456">
        <v>54763</v>
      </c>
      <c r="M13" s="456">
        <v>43230</v>
      </c>
      <c r="N13" s="456">
        <v>52844</v>
      </c>
      <c r="O13" s="456">
        <v>66114</v>
      </c>
      <c r="P13" s="456">
        <v>84334</v>
      </c>
      <c r="Q13" s="456">
        <v>22778</v>
      </c>
      <c r="R13" s="456">
        <v>27998</v>
      </c>
      <c r="S13" s="456">
        <v>55226</v>
      </c>
      <c r="T13" s="456">
        <v>90486</v>
      </c>
      <c r="U13" s="456">
        <v>32581</v>
      </c>
      <c r="V13" s="457">
        <v>45097</v>
      </c>
    </row>
    <row r="14" spans="1:22" ht="23.25" customHeight="1">
      <c r="A14" s="427" t="s">
        <v>4</v>
      </c>
      <c r="B14" s="466">
        <f>B13/28</f>
        <v>35784.678571428572</v>
      </c>
      <c r="C14" s="466">
        <f t="shared" ref="C14:U14" si="8">C13/28</f>
        <v>131.14285714285714</v>
      </c>
      <c r="D14" s="466">
        <f t="shared" si="8"/>
        <v>1373.5714285714287</v>
      </c>
      <c r="E14" s="466">
        <f t="shared" si="8"/>
        <v>1364.2142857142858</v>
      </c>
      <c r="F14" s="466">
        <f t="shared" si="8"/>
        <v>2846.75</v>
      </c>
      <c r="G14" s="466">
        <f t="shared" si="8"/>
        <v>2237.7142857142858</v>
      </c>
      <c r="H14" s="466">
        <f t="shared" si="8"/>
        <v>3007.6071428571427</v>
      </c>
      <c r="I14" s="466">
        <f t="shared" si="8"/>
        <v>1368.3214285714287</v>
      </c>
      <c r="J14" s="466">
        <f t="shared" si="8"/>
        <v>1550.9285714285713</v>
      </c>
      <c r="K14" s="466">
        <f t="shared" si="8"/>
        <v>1352.6071428571429</v>
      </c>
      <c r="L14" s="466">
        <f t="shared" si="8"/>
        <v>1955.8214285714287</v>
      </c>
      <c r="M14" s="466">
        <f t="shared" si="8"/>
        <v>1543.9285714285713</v>
      </c>
      <c r="N14" s="466">
        <f t="shared" si="8"/>
        <v>1887.2857142857142</v>
      </c>
      <c r="O14" s="466">
        <f t="shared" si="8"/>
        <v>2361.2142857142858</v>
      </c>
      <c r="P14" s="466">
        <f t="shared" si="8"/>
        <v>3011.9285714285716</v>
      </c>
      <c r="Q14" s="466">
        <f t="shared" si="8"/>
        <v>813.5</v>
      </c>
      <c r="R14" s="466">
        <f t="shared" si="8"/>
        <v>999.92857142857144</v>
      </c>
      <c r="S14" s="466">
        <f t="shared" si="8"/>
        <v>1972.3571428571429</v>
      </c>
      <c r="T14" s="466">
        <f t="shared" si="8"/>
        <v>3231.6428571428573</v>
      </c>
      <c r="U14" s="466">
        <f t="shared" si="8"/>
        <v>1163.6071428571429</v>
      </c>
      <c r="V14" s="470">
        <f>V13/28</f>
        <v>1610.6071428571429</v>
      </c>
    </row>
    <row r="15" spans="1:22" ht="23.25" customHeight="1">
      <c r="A15" s="430" t="s">
        <v>5</v>
      </c>
      <c r="B15" s="467">
        <v>100</v>
      </c>
      <c r="C15" s="460">
        <f>C14/$B$14*100</f>
        <v>0.3664776725074877</v>
      </c>
      <c r="D15" s="460">
        <f t="shared" ref="D15:R15" si="9">D14/$B$14*100</f>
        <v>3.8384344457075108</v>
      </c>
      <c r="E15" s="460">
        <f t="shared" si="9"/>
        <v>3.812285984324896</v>
      </c>
      <c r="F15" s="460">
        <f t="shared" si="9"/>
        <v>7.9552202608658336</v>
      </c>
      <c r="G15" s="460">
        <f t="shared" si="9"/>
        <v>6.2532747953783092</v>
      </c>
      <c r="H15" s="460">
        <f t="shared" si="9"/>
        <v>8.4047342687562807</v>
      </c>
      <c r="I15" s="460">
        <f t="shared" si="9"/>
        <v>3.8237633624126848</v>
      </c>
      <c r="J15" s="460">
        <f t="shared" si="9"/>
        <v>4.3340575725245536</v>
      </c>
      <c r="K15" s="460">
        <f t="shared" si="9"/>
        <v>3.7798499158159271</v>
      </c>
      <c r="L15" s="460">
        <f t="shared" si="9"/>
        <v>5.4655274454051064</v>
      </c>
      <c r="M15" s="460">
        <f t="shared" si="9"/>
        <v>4.3144961281314522</v>
      </c>
      <c r="N15" s="460">
        <f t="shared" si="9"/>
        <v>5.274004936270611</v>
      </c>
      <c r="O15" s="460">
        <f t="shared" si="9"/>
        <v>6.5983945643137378</v>
      </c>
      <c r="P15" s="460">
        <f t="shared" si="9"/>
        <v>8.4168104665703893</v>
      </c>
      <c r="Q15" s="460">
        <f t="shared" si="9"/>
        <v>2.2733192876839747</v>
      </c>
      <c r="R15" s="460">
        <f t="shared" si="9"/>
        <v>2.7942924495818739</v>
      </c>
      <c r="S15" s="460">
        <f>S14/$B$14*100</f>
        <v>5.511736367619422</v>
      </c>
      <c r="T15" s="460">
        <f>T14/$B$14*100</f>
        <v>9.0308002926232387</v>
      </c>
      <c r="U15" s="460">
        <f>U14/$B$14*100</f>
        <v>3.2516909172021942</v>
      </c>
      <c r="V15" s="461">
        <f>V14/$B$14*100</f>
        <v>4.5008288663045137</v>
      </c>
    </row>
    <row r="16" spans="1:22" ht="23.25" customHeight="1">
      <c r="A16" s="425" t="s">
        <v>24</v>
      </c>
      <c r="B16" s="465">
        <v>1181231</v>
      </c>
      <c r="C16" s="456">
        <v>4820</v>
      </c>
      <c r="D16" s="456">
        <v>44108</v>
      </c>
      <c r="E16" s="456">
        <v>46850</v>
      </c>
      <c r="F16" s="456">
        <v>104696</v>
      </c>
      <c r="G16" s="456">
        <v>69176</v>
      </c>
      <c r="H16" s="456">
        <v>91833</v>
      </c>
      <c r="I16" s="456">
        <v>47662</v>
      </c>
      <c r="J16" s="456">
        <v>52254</v>
      </c>
      <c r="K16" s="456">
        <v>42277</v>
      </c>
      <c r="L16" s="456">
        <v>61921</v>
      </c>
      <c r="M16" s="456">
        <v>50628</v>
      </c>
      <c r="N16" s="456">
        <v>64799</v>
      </c>
      <c r="O16" s="456">
        <v>79934</v>
      </c>
      <c r="P16" s="456">
        <v>95090</v>
      </c>
      <c r="Q16" s="456">
        <v>27234</v>
      </c>
      <c r="R16" s="456">
        <v>30242</v>
      </c>
      <c r="S16" s="456">
        <v>71373</v>
      </c>
      <c r="T16" s="456">
        <v>101744</v>
      </c>
      <c r="U16" s="456">
        <v>40785</v>
      </c>
      <c r="V16" s="457">
        <v>53805</v>
      </c>
    </row>
    <row r="17" spans="1:22" ht="23.25" customHeight="1">
      <c r="A17" s="427" t="s">
        <v>4</v>
      </c>
      <c r="B17" s="466">
        <f>B16/31</f>
        <v>38104.225806451614</v>
      </c>
      <c r="C17" s="466">
        <f t="shared" ref="C17:V17" si="10">C16/31</f>
        <v>155.48387096774192</v>
      </c>
      <c r="D17" s="466">
        <f t="shared" si="10"/>
        <v>1422.8387096774193</v>
      </c>
      <c r="E17" s="466">
        <f t="shared" si="10"/>
        <v>1511.2903225806451</v>
      </c>
      <c r="F17" s="466">
        <f t="shared" si="10"/>
        <v>3377.2903225806454</v>
      </c>
      <c r="G17" s="466">
        <f t="shared" si="10"/>
        <v>2231.483870967742</v>
      </c>
      <c r="H17" s="466">
        <f t="shared" si="10"/>
        <v>2962.3548387096776</v>
      </c>
      <c r="I17" s="466">
        <f t="shared" si="10"/>
        <v>1537.483870967742</v>
      </c>
      <c r="J17" s="466">
        <f t="shared" si="10"/>
        <v>1685.6129032258063</v>
      </c>
      <c r="K17" s="466">
        <f t="shared" si="10"/>
        <v>1363.7741935483871</v>
      </c>
      <c r="L17" s="466">
        <f t="shared" si="10"/>
        <v>1997.4516129032259</v>
      </c>
      <c r="M17" s="466">
        <f t="shared" si="10"/>
        <v>1633.1612903225807</v>
      </c>
      <c r="N17" s="466">
        <f t="shared" si="10"/>
        <v>2090.2903225806454</v>
      </c>
      <c r="O17" s="466">
        <f t="shared" si="10"/>
        <v>2578.516129032258</v>
      </c>
      <c r="P17" s="466">
        <f t="shared" si="10"/>
        <v>3067.4193548387098</v>
      </c>
      <c r="Q17" s="466">
        <f t="shared" si="10"/>
        <v>878.51612903225805</v>
      </c>
      <c r="R17" s="466">
        <f t="shared" si="10"/>
        <v>975.54838709677415</v>
      </c>
      <c r="S17" s="466">
        <f t="shared" si="10"/>
        <v>2302.3548387096776</v>
      </c>
      <c r="T17" s="466">
        <f t="shared" si="10"/>
        <v>3282.0645161290322</v>
      </c>
      <c r="U17" s="466">
        <f t="shared" si="10"/>
        <v>1315.6451612903227</v>
      </c>
      <c r="V17" s="470">
        <f t="shared" si="10"/>
        <v>1735.6451612903227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0.40804889136841138</v>
      </c>
      <c r="D18" s="453">
        <f t="shared" ref="D18:R18" si="11">D17/$B$17*100</f>
        <v>3.7340706432526747</v>
      </c>
      <c r="E18" s="453">
        <f t="shared" si="11"/>
        <v>3.9662013611224221</v>
      </c>
      <c r="F18" s="453">
        <f t="shared" si="11"/>
        <v>8.8632960022214125</v>
      </c>
      <c r="G18" s="453">
        <f t="shared" si="11"/>
        <v>5.8562635081537824</v>
      </c>
      <c r="H18" s="453">
        <f t="shared" si="11"/>
        <v>7.7743472699243421</v>
      </c>
      <c r="I18" s="453">
        <f t="shared" si="11"/>
        <v>4.0349432075521214</v>
      </c>
      <c r="J18" s="453">
        <f t="shared" si="11"/>
        <v>4.4236902011545576</v>
      </c>
      <c r="K18" s="453">
        <f t="shared" si="11"/>
        <v>3.5790628590004836</v>
      </c>
      <c r="L18" s="453">
        <f t="shared" si="11"/>
        <v>5.2420737349426147</v>
      </c>
      <c r="M18" s="453">
        <f t="shared" si="11"/>
        <v>4.2860371934024766</v>
      </c>
      <c r="N18" s="453">
        <f t="shared" si="11"/>
        <v>5.4857178655148742</v>
      </c>
      <c r="O18" s="453">
        <f t="shared" si="11"/>
        <v>6.7670083159009531</v>
      </c>
      <c r="P18" s="453">
        <f t="shared" si="11"/>
        <v>8.0500765726602168</v>
      </c>
      <c r="Q18" s="453">
        <f t="shared" si="11"/>
        <v>2.3055608936778662</v>
      </c>
      <c r="R18" s="453">
        <f t="shared" si="11"/>
        <v>2.5602104922745847</v>
      </c>
      <c r="S18" s="453">
        <f>S17/$B$17*100</f>
        <v>6.0422559177671431</v>
      </c>
      <c r="T18" s="453">
        <f>T17/$B$17*100</f>
        <v>8.6133872206198454</v>
      </c>
      <c r="U18" s="453">
        <f>U17/$B$17*100</f>
        <v>3.4527539490582284</v>
      </c>
      <c r="V18" s="455">
        <f>V17/$B$17*100</f>
        <v>4.5549939004309907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41" t="s">
        <v>189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7490287</v>
      </c>
      <c r="C4" s="380">
        <f>'2022.1분기'!C4+'2022.2분기'!C7</f>
        <v>28553</v>
      </c>
      <c r="D4" s="380">
        <f>'2022.1분기'!D4+'2022.2분기'!D7</f>
        <v>285702</v>
      </c>
      <c r="E4" s="380">
        <f>'2022.1분기'!E4+'2022.2분기'!E7</f>
        <v>295697</v>
      </c>
      <c r="F4" s="380">
        <f>'2022.1분기'!F4+'2022.2분기'!F7</f>
        <v>632191</v>
      </c>
      <c r="G4" s="380">
        <f>'2022.1분기'!G4+'2022.2분기'!G7</f>
        <v>456381</v>
      </c>
      <c r="H4" s="380">
        <f>'2022.1분기'!H4+'2022.2분기'!H7</f>
        <v>608398</v>
      </c>
      <c r="I4" s="380">
        <f>'2022.1분기'!I4+'2022.2분기'!I7</f>
        <v>295494</v>
      </c>
      <c r="J4" s="380">
        <f>'2022.1분기'!J4+'2022.2분기'!J7</f>
        <v>335439</v>
      </c>
      <c r="K4" s="380">
        <f>'2022.1분기'!K4+'2022.2분기'!K7</f>
        <v>271697</v>
      </c>
      <c r="L4" s="380">
        <f>'2022.1분기'!L4+'2022.2분기'!L7</f>
        <v>399524</v>
      </c>
      <c r="M4" s="380">
        <f>'2022.1분기'!M4+'2022.2분기'!M7</f>
        <v>317568</v>
      </c>
      <c r="N4" s="380">
        <f>'2022.1분기'!N4+'2022.2분기'!N7</f>
        <v>399262</v>
      </c>
      <c r="O4" s="380">
        <f>'2022.1분기'!O4+'2022.2분기'!O7</f>
        <v>494104</v>
      </c>
      <c r="P4" s="380">
        <f>'2022.1분기'!P4+'2022.2분기'!P7</f>
        <v>607887</v>
      </c>
      <c r="Q4" s="380">
        <f>'2022.1분기'!Q4+'2022.2분기'!Q7</f>
        <v>180554</v>
      </c>
      <c r="R4" s="380">
        <f>'2022.1분기'!R4+'2022.2분기'!R7</f>
        <v>193148</v>
      </c>
      <c r="S4" s="380">
        <f>'2022.1분기'!S4+'2022.2분기'!S7</f>
        <v>429354</v>
      </c>
      <c r="T4" s="380">
        <f>'2022.1분기'!T4+'2022.2분기'!T7</f>
        <v>689825</v>
      </c>
      <c r="U4" s="380">
        <f>'2022.1분기'!U4+'2022.2분기'!U7</f>
        <v>249693</v>
      </c>
      <c r="V4" s="381">
        <f>'2022.1분기'!V4+'2022.2분기'!V7</f>
        <v>319816</v>
      </c>
    </row>
    <row r="5" spans="1:22" ht="23.25" customHeight="1">
      <c r="A5" s="387" t="s">
        <v>4</v>
      </c>
      <c r="B5" s="433">
        <f>B4/181</f>
        <v>41382.801104972379</v>
      </c>
      <c r="C5" s="433">
        <f>C4/181</f>
        <v>157.75138121546962</v>
      </c>
      <c r="D5" s="433">
        <f t="shared" ref="D5:V5" si="0">D4/181</f>
        <v>1578.46408839779</v>
      </c>
      <c r="E5" s="433">
        <f t="shared" si="0"/>
        <v>1633.6850828729282</v>
      </c>
      <c r="F5" s="433">
        <f t="shared" si="0"/>
        <v>3492.767955801105</v>
      </c>
      <c r="G5" s="433">
        <f t="shared" si="0"/>
        <v>2521.441988950276</v>
      </c>
      <c r="H5" s="433">
        <f t="shared" si="0"/>
        <v>3361.314917127072</v>
      </c>
      <c r="I5" s="433">
        <f t="shared" si="0"/>
        <v>1632.5635359116022</v>
      </c>
      <c r="J5" s="433">
        <f t="shared" si="0"/>
        <v>1853.2541436464089</v>
      </c>
      <c r="K5" s="433">
        <f t="shared" si="0"/>
        <v>1501.0883977900553</v>
      </c>
      <c r="L5" s="433">
        <f t="shared" si="0"/>
        <v>2207.314917127072</v>
      </c>
      <c r="M5" s="433">
        <f t="shared" si="0"/>
        <v>1754.5193370165746</v>
      </c>
      <c r="N5" s="433">
        <f t="shared" si="0"/>
        <v>2205.8674033149173</v>
      </c>
      <c r="O5" s="433">
        <f t="shared" si="0"/>
        <v>2729.8563535911603</v>
      </c>
      <c r="P5" s="433">
        <f t="shared" si="0"/>
        <v>3358.4917127071822</v>
      </c>
      <c r="Q5" s="433">
        <f t="shared" si="0"/>
        <v>997.53591160220992</v>
      </c>
      <c r="R5" s="433">
        <f t="shared" si="0"/>
        <v>1067.1160220994475</v>
      </c>
      <c r="S5" s="433">
        <f t="shared" si="0"/>
        <v>2372.1215469613257</v>
      </c>
      <c r="T5" s="433">
        <f t="shared" si="0"/>
        <v>3811.1878453038676</v>
      </c>
      <c r="U5" s="433">
        <f t="shared" si="0"/>
        <v>1379.5193370165746</v>
      </c>
      <c r="V5" s="435">
        <f t="shared" si="0"/>
        <v>1766.9392265193371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0.38120034652877782</v>
      </c>
      <c r="D6" s="384">
        <f>D5/$B$5*100</f>
        <v>3.8142997724920282</v>
      </c>
      <c r="E6" s="384">
        <f t="shared" ref="E6:V6" si="1">E5/$B$5*100</f>
        <v>3.9477392521808574</v>
      </c>
      <c r="F6" s="384">
        <f>F5/$B$5*100</f>
        <v>8.4401438823372192</v>
      </c>
      <c r="G6" s="384">
        <f t="shared" si="1"/>
        <v>6.0929708033884404</v>
      </c>
      <c r="H6" s="384">
        <f t="shared" si="1"/>
        <v>8.1224925026237305</v>
      </c>
      <c r="I6" s="384">
        <f t="shared" si="1"/>
        <v>3.9450290756549116</v>
      </c>
      <c r="J6" s="384">
        <f t="shared" si="1"/>
        <v>4.4783197225954092</v>
      </c>
      <c r="K6" s="384">
        <f t="shared" si="1"/>
        <v>3.6273242934483014</v>
      </c>
      <c r="L6" s="384">
        <f t="shared" si="1"/>
        <v>5.3338944155277357</v>
      </c>
      <c r="M6" s="384">
        <f t="shared" si="1"/>
        <v>4.2397307339491794</v>
      </c>
      <c r="N6" s="384">
        <f t="shared" si="1"/>
        <v>5.3303965522282395</v>
      </c>
      <c r="O6" s="384">
        <f t="shared" si="1"/>
        <v>6.5965963653996162</v>
      </c>
      <c r="P6" s="384">
        <f t="shared" si="1"/>
        <v>8.1156703341273833</v>
      </c>
      <c r="Q6" s="384">
        <f t="shared" si="1"/>
        <v>2.4105084357915789</v>
      </c>
      <c r="R6" s="384">
        <f t="shared" si="1"/>
        <v>2.5786461853864875</v>
      </c>
      <c r="S6" s="384">
        <f t="shared" si="1"/>
        <v>5.7321435079857412</v>
      </c>
      <c r="T6" s="384">
        <f t="shared" si="1"/>
        <v>9.2095937044868901</v>
      </c>
      <c r="U6" s="384">
        <f t="shared" si="1"/>
        <v>3.33355717878367</v>
      </c>
      <c r="V6" s="385">
        <f t="shared" si="1"/>
        <v>4.2697429350837961</v>
      </c>
    </row>
    <row r="7" spans="1:22" ht="23.25" customHeight="1" thickTop="1">
      <c r="A7" s="322" t="s">
        <v>70</v>
      </c>
      <c r="B7" s="323">
        <f>B10+B13+B16</f>
        <v>4111744</v>
      </c>
      <c r="C7" s="392">
        <f>C10+C13+C16</f>
        <v>15730</v>
      </c>
      <c r="D7" s="392">
        <f t="shared" ref="D7:U7" si="2">D10+D13+D16</f>
        <v>156266</v>
      </c>
      <c r="E7" s="392">
        <f t="shared" si="2"/>
        <v>164995</v>
      </c>
      <c r="F7" s="392">
        <f t="shared" si="2"/>
        <v>352768</v>
      </c>
      <c r="G7" s="392">
        <f t="shared" si="2"/>
        <v>250209</v>
      </c>
      <c r="H7" s="392">
        <f t="shared" si="2"/>
        <v>332447</v>
      </c>
      <c r="I7" s="392">
        <f t="shared" si="2"/>
        <v>164036</v>
      </c>
      <c r="J7" s="392">
        <f t="shared" si="2"/>
        <v>180587</v>
      </c>
      <c r="K7" s="392">
        <f t="shared" si="2"/>
        <v>147082</v>
      </c>
      <c r="L7" s="392">
        <f t="shared" si="2"/>
        <v>217945</v>
      </c>
      <c r="M7" s="392">
        <f t="shared" si="2"/>
        <v>172369</v>
      </c>
      <c r="N7" s="392">
        <f t="shared" si="2"/>
        <v>217602</v>
      </c>
      <c r="O7" s="392">
        <f t="shared" si="2"/>
        <v>269054</v>
      </c>
      <c r="P7" s="392">
        <f t="shared" si="2"/>
        <v>328087</v>
      </c>
      <c r="Q7" s="392">
        <f t="shared" si="2"/>
        <v>103493</v>
      </c>
      <c r="R7" s="392">
        <f t="shared" si="2"/>
        <v>103531</v>
      </c>
      <c r="S7" s="392">
        <f t="shared" si="2"/>
        <v>237243</v>
      </c>
      <c r="T7" s="392">
        <f t="shared" si="2"/>
        <v>390555</v>
      </c>
      <c r="U7" s="392">
        <f t="shared" si="2"/>
        <v>137993</v>
      </c>
      <c r="V7" s="471">
        <f>V10+V13+V16</f>
        <v>169752</v>
      </c>
    </row>
    <row r="8" spans="1:22" ht="23.25" customHeight="1">
      <c r="A8" s="306" t="s">
        <v>4</v>
      </c>
      <c r="B8" s="360">
        <f>B7/91</f>
        <v>45184</v>
      </c>
      <c r="C8" s="360">
        <f>C7/91</f>
        <v>172.85714285714286</v>
      </c>
      <c r="D8" s="360">
        <f t="shared" ref="D8:V8" si="3">D7/91</f>
        <v>1717.2087912087911</v>
      </c>
      <c r="E8" s="360">
        <f t="shared" si="3"/>
        <v>1813.131868131868</v>
      </c>
      <c r="F8" s="360">
        <f t="shared" si="3"/>
        <v>3876.5714285714284</v>
      </c>
      <c r="G8" s="360">
        <f t="shared" si="3"/>
        <v>2749.5494505494507</v>
      </c>
      <c r="H8" s="360">
        <f t="shared" si="3"/>
        <v>3653.2637362637361</v>
      </c>
      <c r="I8" s="360">
        <f t="shared" si="3"/>
        <v>1802.5934065934066</v>
      </c>
      <c r="J8" s="360">
        <f t="shared" si="3"/>
        <v>1984.4725274725274</v>
      </c>
      <c r="K8" s="360">
        <f t="shared" si="3"/>
        <v>1616.2857142857142</v>
      </c>
      <c r="L8" s="360">
        <f t="shared" si="3"/>
        <v>2395</v>
      </c>
      <c r="M8" s="360">
        <f t="shared" si="3"/>
        <v>1894.1648351648353</v>
      </c>
      <c r="N8" s="360">
        <f t="shared" si="3"/>
        <v>2391.2307692307691</v>
      </c>
      <c r="O8" s="360">
        <f t="shared" si="3"/>
        <v>2956.6373626373625</v>
      </c>
      <c r="P8" s="360">
        <f t="shared" si="3"/>
        <v>3605.3516483516482</v>
      </c>
      <c r="Q8" s="360">
        <f t="shared" si="3"/>
        <v>1137.2857142857142</v>
      </c>
      <c r="R8" s="360">
        <f t="shared" si="3"/>
        <v>1137.7032967032967</v>
      </c>
      <c r="S8" s="360">
        <f t="shared" si="3"/>
        <v>2607.065934065934</v>
      </c>
      <c r="T8" s="360">
        <f t="shared" si="3"/>
        <v>4291.8131868131868</v>
      </c>
      <c r="U8" s="360">
        <f t="shared" si="3"/>
        <v>1516.4065934065934</v>
      </c>
      <c r="V8" s="379">
        <f t="shared" si="3"/>
        <v>1865.4065934065934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0.38256272764063137</v>
      </c>
      <c r="D9" s="328">
        <f>D8/$B$8*100</f>
        <v>3.8004797964075583</v>
      </c>
      <c r="E9" s="328">
        <f t="shared" ref="E9:V9" si="4">E8/$B$8*100</f>
        <v>4.0127741415807989</v>
      </c>
      <c r="F9" s="328">
        <f>F8/$B$8*100</f>
        <v>8.5795224605422913</v>
      </c>
      <c r="G9" s="328">
        <f t="shared" si="4"/>
        <v>6.0852280686735361</v>
      </c>
      <c r="H9" s="328">
        <f t="shared" si="4"/>
        <v>8.0853039488839755</v>
      </c>
      <c r="I9" s="328">
        <f t="shared" si="4"/>
        <v>3.9894507051022634</v>
      </c>
      <c r="J9" s="328">
        <f t="shared" si="4"/>
        <v>4.3919806291442267</v>
      </c>
      <c r="K9" s="328">
        <f t="shared" si="4"/>
        <v>3.577119587211655</v>
      </c>
      <c r="L9" s="328">
        <f t="shared" si="4"/>
        <v>5.3005488668555243</v>
      </c>
      <c r="M9" s="328">
        <f t="shared" si="4"/>
        <v>4.1921141004887463</v>
      </c>
      <c r="N9" s="328">
        <f t="shared" si="4"/>
        <v>5.2922069078230551</v>
      </c>
      <c r="O9" s="328">
        <f t="shared" si="4"/>
        <v>6.5435494038539366</v>
      </c>
      <c r="P9" s="328">
        <f t="shared" si="4"/>
        <v>7.9792662189085704</v>
      </c>
      <c r="Q9" s="328">
        <f t="shared" si="4"/>
        <v>2.5170098138405499</v>
      </c>
      <c r="R9" s="328">
        <f t="shared" si="4"/>
        <v>2.5179339958907949</v>
      </c>
      <c r="S9" s="328">
        <f t="shared" si="4"/>
        <v>5.7698874248980481</v>
      </c>
      <c r="T9" s="328">
        <f t="shared" si="4"/>
        <v>9.4985242271892414</v>
      </c>
      <c r="U9" s="328">
        <f t="shared" si="4"/>
        <v>3.3560698331413628</v>
      </c>
      <c r="V9" s="329">
        <f t="shared" si="4"/>
        <v>4.1284671419232328</v>
      </c>
    </row>
    <row r="10" spans="1:22" ht="23.25" customHeight="1">
      <c r="A10" s="451" t="s">
        <v>30</v>
      </c>
      <c r="B10" s="462">
        <v>1297400</v>
      </c>
      <c r="C10" s="452">
        <v>5175</v>
      </c>
      <c r="D10" s="452">
        <v>48544</v>
      </c>
      <c r="E10" s="452">
        <v>52617</v>
      </c>
      <c r="F10" s="452">
        <v>113542</v>
      </c>
      <c r="G10" s="452">
        <v>74012</v>
      </c>
      <c r="H10" s="452">
        <v>101123</v>
      </c>
      <c r="I10" s="452">
        <v>51500</v>
      </c>
      <c r="J10" s="452">
        <v>57358</v>
      </c>
      <c r="K10" s="452">
        <v>46646</v>
      </c>
      <c r="L10" s="452">
        <v>68144</v>
      </c>
      <c r="M10" s="452">
        <v>54843</v>
      </c>
      <c r="N10" s="452">
        <v>69323</v>
      </c>
      <c r="O10" s="452">
        <v>88216</v>
      </c>
      <c r="P10" s="452">
        <v>104052</v>
      </c>
      <c r="Q10" s="452">
        <v>32077</v>
      </c>
      <c r="R10" s="452">
        <v>33685</v>
      </c>
      <c r="S10" s="452">
        <v>76724</v>
      </c>
      <c r="T10" s="452">
        <v>119020</v>
      </c>
      <c r="U10" s="452">
        <v>44248</v>
      </c>
      <c r="V10" s="472">
        <v>56551</v>
      </c>
    </row>
    <row r="11" spans="1:22" ht="23.25" customHeight="1">
      <c r="A11" s="427" t="s">
        <v>4</v>
      </c>
      <c r="B11" s="463">
        <f>B10/30</f>
        <v>43246.666666666664</v>
      </c>
      <c r="C11" s="463">
        <f>C10/30</f>
        <v>172.5</v>
      </c>
      <c r="D11" s="463">
        <f t="shared" ref="D11:V11" si="5">D10/30</f>
        <v>1618.1333333333334</v>
      </c>
      <c r="E11" s="463">
        <f t="shared" si="5"/>
        <v>1753.9</v>
      </c>
      <c r="F11" s="463">
        <f t="shared" si="5"/>
        <v>3784.7333333333331</v>
      </c>
      <c r="G11" s="463">
        <f t="shared" si="5"/>
        <v>2467.0666666666666</v>
      </c>
      <c r="H11" s="463">
        <f t="shared" si="5"/>
        <v>3370.7666666666669</v>
      </c>
      <c r="I11" s="463">
        <f t="shared" si="5"/>
        <v>1716.6666666666667</v>
      </c>
      <c r="J11" s="463">
        <f t="shared" si="5"/>
        <v>1911.9333333333334</v>
      </c>
      <c r="K11" s="463">
        <f t="shared" si="5"/>
        <v>1554.8666666666666</v>
      </c>
      <c r="L11" s="463">
        <f t="shared" si="5"/>
        <v>2271.4666666666667</v>
      </c>
      <c r="M11" s="463">
        <f t="shared" si="5"/>
        <v>1828.1</v>
      </c>
      <c r="N11" s="463">
        <f t="shared" si="5"/>
        <v>2310.7666666666669</v>
      </c>
      <c r="O11" s="463">
        <f t="shared" si="5"/>
        <v>2940.5333333333333</v>
      </c>
      <c r="P11" s="463">
        <f t="shared" si="5"/>
        <v>3468.4</v>
      </c>
      <c r="Q11" s="463">
        <f t="shared" si="5"/>
        <v>1069.2333333333333</v>
      </c>
      <c r="R11" s="463">
        <f t="shared" si="5"/>
        <v>1122.8333333333333</v>
      </c>
      <c r="S11" s="463">
        <f t="shared" si="5"/>
        <v>2557.4666666666667</v>
      </c>
      <c r="T11" s="463">
        <f t="shared" si="5"/>
        <v>3967.3333333333335</v>
      </c>
      <c r="U11" s="463">
        <f t="shared" si="5"/>
        <v>1474.9333333333334</v>
      </c>
      <c r="V11" s="473">
        <f t="shared" si="5"/>
        <v>1885.0333333333333</v>
      </c>
    </row>
    <row r="12" spans="1:22" ht="23.25" customHeight="1">
      <c r="A12" s="430" t="s">
        <v>5</v>
      </c>
      <c r="B12" s="464">
        <v>100</v>
      </c>
      <c r="C12" s="458">
        <f>C11/$B$11*100</f>
        <v>0.39887467242176666</v>
      </c>
      <c r="D12" s="458">
        <f t="shared" ref="D12:Q12" si="6">D11/$B$11*100</f>
        <v>3.7416371203946355</v>
      </c>
      <c r="E12" s="458">
        <f t="shared" si="6"/>
        <v>4.0555726838291974</v>
      </c>
      <c r="F12" s="458">
        <f t="shared" si="6"/>
        <v>8.7515030060120242</v>
      </c>
      <c r="G12" s="458">
        <f t="shared" si="6"/>
        <v>5.704640049329428</v>
      </c>
      <c r="H12" s="458">
        <f t="shared" si="6"/>
        <v>7.7942808694311712</v>
      </c>
      <c r="I12" s="458">
        <f t="shared" si="6"/>
        <v>3.9694774163712045</v>
      </c>
      <c r="J12" s="458">
        <f t="shared" si="6"/>
        <v>4.4209958378295058</v>
      </c>
      <c r="K12" s="458">
        <f t="shared" si="6"/>
        <v>3.5953445352242945</v>
      </c>
      <c r="L12" s="458">
        <f t="shared" si="6"/>
        <v>5.2523508555572684</v>
      </c>
      <c r="M12" s="458">
        <f t="shared" si="6"/>
        <v>4.2271466008940957</v>
      </c>
      <c r="N12" s="458">
        <f t="shared" si="6"/>
        <v>5.3432249113611849</v>
      </c>
      <c r="O12" s="458">
        <f t="shared" si="6"/>
        <v>6.799445043934023</v>
      </c>
      <c r="P12" s="458">
        <f t="shared" si="6"/>
        <v>8.0200400801603227</v>
      </c>
      <c r="Q12" s="458">
        <f t="shared" si="6"/>
        <v>2.4724063511638663</v>
      </c>
      <c r="R12" s="458">
        <f>R11/$B$11*100</f>
        <v>2.5963465392323104</v>
      </c>
      <c r="S12" s="458">
        <f>S11/$B$11*100</f>
        <v>5.9136735008478496</v>
      </c>
      <c r="T12" s="458">
        <f>T11/$B$11*100</f>
        <v>9.1737320795437025</v>
      </c>
      <c r="U12" s="458">
        <f>U11/$B$11*100</f>
        <v>3.4105133343610303</v>
      </c>
      <c r="V12" s="474">
        <f>V11/$B$11*100</f>
        <v>4.3587945121011256</v>
      </c>
    </row>
    <row r="13" spans="1:22" ht="23.25" customHeight="1">
      <c r="A13" s="425" t="s">
        <v>77</v>
      </c>
      <c r="B13" s="465">
        <v>1456102</v>
      </c>
      <c r="C13" s="456">
        <v>5388</v>
      </c>
      <c r="D13" s="456">
        <v>54088</v>
      </c>
      <c r="E13" s="456">
        <v>57996</v>
      </c>
      <c r="F13" s="456">
        <v>125890</v>
      </c>
      <c r="G13" s="456">
        <v>93811</v>
      </c>
      <c r="H13" s="456">
        <v>120863</v>
      </c>
      <c r="I13" s="456">
        <v>57310</v>
      </c>
      <c r="J13" s="456">
        <v>62837</v>
      </c>
      <c r="K13" s="456">
        <v>51293</v>
      </c>
      <c r="L13" s="456">
        <v>77233</v>
      </c>
      <c r="M13" s="456">
        <v>61189</v>
      </c>
      <c r="N13" s="456">
        <v>76877</v>
      </c>
      <c r="O13" s="456">
        <v>93539</v>
      </c>
      <c r="P13" s="456">
        <v>115329</v>
      </c>
      <c r="Q13" s="456">
        <v>34278</v>
      </c>
      <c r="R13" s="456">
        <v>36986</v>
      </c>
      <c r="S13" s="456">
        <v>84542</v>
      </c>
      <c r="T13" s="456">
        <v>140057</v>
      </c>
      <c r="U13" s="456">
        <v>48903</v>
      </c>
      <c r="V13" s="475">
        <v>57693</v>
      </c>
    </row>
    <row r="14" spans="1:22" ht="23.25" customHeight="1">
      <c r="A14" s="427" t="s">
        <v>4</v>
      </c>
      <c r="B14" s="466">
        <f>B13/31</f>
        <v>46971.032258064515</v>
      </c>
      <c r="C14" s="466">
        <f>C13/31</f>
        <v>173.80645161290323</v>
      </c>
      <c r="D14" s="466">
        <f t="shared" ref="D14:V14" si="7">D13/31</f>
        <v>1744.7741935483871</v>
      </c>
      <c r="E14" s="466">
        <f t="shared" si="7"/>
        <v>1870.8387096774193</v>
      </c>
      <c r="F14" s="466">
        <f t="shared" si="7"/>
        <v>4060.9677419354839</v>
      </c>
      <c r="G14" s="466">
        <f t="shared" si="7"/>
        <v>3026.1612903225805</v>
      </c>
      <c r="H14" s="466">
        <f t="shared" si="7"/>
        <v>3898.8064516129034</v>
      </c>
      <c r="I14" s="466">
        <f t="shared" si="7"/>
        <v>1848.7096774193549</v>
      </c>
      <c r="J14" s="466">
        <f t="shared" si="7"/>
        <v>2027</v>
      </c>
      <c r="K14" s="466">
        <f t="shared" si="7"/>
        <v>1654.6129032258063</v>
      </c>
      <c r="L14" s="466">
        <f t="shared" si="7"/>
        <v>2491.3870967741937</v>
      </c>
      <c r="M14" s="466">
        <f t="shared" si="7"/>
        <v>1973.8387096774193</v>
      </c>
      <c r="N14" s="466">
        <f t="shared" si="7"/>
        <v>2479.9032258064517</v>
      </c>
      <c r="O14" s="466">
        <f t="shared" si="7"/>
        <v>3017.3870967741937</v>
      </c>
      <c r="P14" s="466">
        <f t="shared" si="7"/>
        <v>3720.2903225806454</v>
      </c>
      <c r="Q14" s="466">
        <f t="shared" si="7"/>
        <v>1105.741935483871</v>
      </c>
      <c r="R14" s="466">
        <f t="shared" si="7"/>
        <v>1193.0967741935483</v>
      </c>
      <c r="S14" s="466">
        <f t="shared" si="7"/>
        <v>2727.1612903225805</v>
      </c>
      <c r="T14" s="466">
        <f t="shared" si="7"/>
        <v>4517.9677419354839</v>
      </c>
      <c r="U14" s="466">
        <f t="shared" si="7"/>
        <v>1577.516129032258</v>
      </c>
      <c r="V14" s="476">
        <f t="shared" si="7"/>
        <v>1861.0645161290322</v>
      </c>
    </row>
    <row r="15" spans="1:22" ht="23.25" customHeight="1">
      <c r="A15" s="430" t="s">
        <v>5</v>
      </c>
      <c r="B15" s="467">
        <v>100</v>
      </c>
      <c r="C15" s="460">
        <f>C14/$B$14*100</f>
        <v>0.37002902269209165</v>
      </c>
      <c r="D15" s="460">
        <f t="shared" ref="D15:R15" si="8">D14/$B$14*100</f>
        <v>3.7145749404918065</v>
      </c>
      <c r="E15" s="460">
        <f t="shared" si="8"/>
        <v>3.9829627320064112</v>
      </c>
      <c r="F15" s="460">
        <f t="shared" si="8"/>
        <v>8.645685535766038</v>
      </c>
      <c r="G15" s="460">
        <f t="shared" si="8"/>
        <v>6.4426118499940248</v>
      </c>
      <c r="H15" s="460">
        <f t="shared" si="8"/>
        <v>8.3004487323003477</v>
      </c>
      <c r="I15" s="460">
        <f t="shared" si="8"/>
        <v>3.9358506478254958</v>
      </c>
      <c r="J15" s="460">
        <f t="shared" si="8"/>
        <v>4.3154257050673648</v>
      </c>
      <c r="K15" s="460">
        <f t="shared" si="8"/>
        <v>3.5226241018829723</v>
      </c>
      <c r="L15" s="460">
        <f t="shared" si="8"/>
        <v>5.3040927077910753</v>
      </c>
      <c r="M15" s="460">
        <f t="shared" si="8"/>
        <v>4.2022468206210828</v>
      </c>
      <c r="N15" s="460">
        <f t="shared" si="8"/>
        <v>5.2796438711024365</v>
      </c>
      <c r="O15" s="460">
        <f t="shared" si="8"/>
        <v>6.4239318399397849</v>
      </c>
      <c r="P15" s="460">
        <f t="shared" si="8"/>
        <v>7.9203929395056116</v>
      </c>
      <c r="Q15" s="460">
        <f t="shared" si="8"/>
        <v>2.354093325879643</v>
      </c>
      <c r="R15" s="460">
        <f t="shared" si="8"/>
        <v>2.5400693083314216</v>
      </c>
      <c r="S15" s="460">
        <f>S14/$B$14*100</f>
        <v>5.8060493014912415</v>
      </c>
      <c r="T15" s="460">
        <f>T14/$B$14*100</f>
        <v>9.6186256182602605</v>
      </c>
      <c r="U15" s="460">
        <f>U14/$B$14*100</f>
        <v>3.358487248832843</v>
      </c>
      <c r="V15" s="477">
        <f>V14/$B$14*100</f>
        <v>3.9621537502180475</v>
      </c>
    </row>
    <row r="16" spans="1:22" ht="23.25" customHeight="1">
      <c r="A16" s="425" t="s">
        <v>80</v>
      </c>
      <c r="B16" s="465">
        <v>1358242</v>
      </c>
      <c r="C16" s="456">
        <v>5167</v>
      </c>
      <c r="D16" s="456">
        <v>53634</v>
      </c>
      <c r="E16" s="456">
        <v>54382</v>
      </c>
      <c r="F16" s="456">
        <v>113336</v>
      </c>
      <c r="G16" s="456">
        <v>82386</v>
      </c>
      <c r="H16" s="456">
        <v>110461</v>
      </c>
      <c r="I16" s="456">
        <v>55226</v>
      </c>
      <c r="J16" s="456">
        <v>60392</v>
      </c>
      <c r="K16" s="456">
        <v>49143</v>
      </c>
      <c r="L16" s="456">
        <v>72568</v>
      </c>
      <c r="M16" s="456">
        <v>56337</v>
      </c>
      <c r="N16" s="456">
        <v>71402</v>
      </c>
      <c r="O16" s="456">
        <v>87299</v>
      </c>
      <c r="P16" s="456">
        <v>108706</v>
      </c>
      <c r="Q16" s="456">
        <v>37138</v>
      </c>
      <c r="R16" s="456">
        <v>32860</v>
      </c>
      <c r="S16" s="456">
        <v>75977</v>
      </c>
      <c r="T16" s="456">
        <v>131478</v>
      </c>
      <c r="U16" s="456">
        <v>44842</v>
      </c>
      <c r="V16" s="475">
        <v>55508</v>
      </c>
    </row>
    <row r="17" spans="1:22" ht="23.25" customHeight="1">
      <c r="A17" s="427" t="s">
        <v>4</v>
      </c>
      <c r="B17" s="466">
        <f>B16/30</f>
        <v>45274.73333333333</v>
      </c>
      <c r="C17" s="466">
        <f>C16/30</f>
        <v>172.23333333333332</v>
      </c>
      <c r="D17" s="466">
        <f t="shared" ref="D17:V17" si="9">D16/30</f>
        <v>1787.8</v>
      </c>
      <c r="E17" s="466">
        <f t="shared" si="9"/>
        <v>1812.7333333333333</v>
      </c>
      <c r="F17" s="466">
        <f t="shared" si="9"/>
        <v>3777.8666666666668</v>
      </c>
      <c r="G17" s="466">
        <f t="shared" si="9"/>
        <v>2746.2</v>
      </c>
      <c r="H17" s="466">
        <f t="shared" si="9"/>
        <v>3682.0333333333333</v>
      </c>
      <c r="I17" s="466">
        <f t="shared" si="9"/>
        <v>1840.8666666666666</v>
      </c>
      <c r="J17" s="466">
        <f t="shared" si="9"/>
        <v>2013.0666666666666</v>
      </c>
      <c r="K17" s="466">
        <f t="shared" si="9"/>
        <v>1638.1</v>
      </c>
      <c r="L17" s="466">
        <f t="shared" si="9"/>
        <v>2418.9333333333334</v>
      </c>
      <c r="M17" s="466">
        <f t="shared" si="9"/>
        <v>1877.9</v>
      </c>
      <c r="N17" s="466">
        <f t="shared" si="9"/>
        <v>2380.0666666666666</v>
      </c>
      <c r="O17" s="466">
        <f t="shared" si="9"/>
        <v>2909.9666666666667</v>
      </c>
      <c r="P17" s="466">
        <f t="shared" si="9"/>
        <v>3623.5333333333333</v>
      </c>
      <c r="Q17" s="466">
        <f t="shared" si="9"/>
        <v>1237.9333333333334</v>
      </c>
      <c r="R17" s="466">
        <f t="shared" si="9"/>
        <v>1095.3333333333333</v>
      </c>
      <c r="S17" s="466">
        <f t="shared" si="9"/>
        <v>2532.5666666666666</v>
      </c>
      <c r="T17" s="466">
        <f t="shared" si="9"/>
        <v>4382.6000000000004</v>
      </c>
      <c r="U17" s="466">
        <f t="shared" si="9"/>
        <v>1494.7333333333333</v>
      </c>
      <c r="V17" s="476">
        <f t="shared" si="9"/>
        <v>1850.2666666666667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0.38041821707766366</v>
      </c>
      <c r="D18" s="453">
        <f t="shared" ref="D18:R18" si="10">D17/$B$17*100</f>
        <v>3.9487808505406257</v>
      </c>
      <c r="E18" s="453">
        <f t="shared" si="10"/>
        <v>4.0038520381493132</v>
      </c>
      <c r="F18" s="453">
        <f t="shared" si="10"/>
        <v>8.3443156668693792</v>
      </c>
      <c r="G18" s="453">
        <f t="shared" si="10"/>
        <v>6.0656348426863547</v>
      </c>
      <c r="H18" s="453">
        <f t="shared" si="10"/>
        <v>8.1326449925712812</v>
      </c>
      <c r="I18" s="453">
        <f t="shared" si="10"/>
        <v>4.0659911856649993</v>
      </c>
      <c r="J18" s="453">
        <f t="shared" si="10"/>
        <v>4.4463357781602983</v>
      </c>
      <c r="K18" s="453">
        <f t="shared" si="10"/>
        <v>3.6181328511414019</v>
      </c>
      <c r="L18" s="453">
        <f t="shared" si="10"/>
        <v>5.3427886930311388</v>
      </c>
      <c r="M18" s="453">
        <f t="shared" si="10"/>
        <v>4.1477880966720218</v>
      </c>
      <c r="N18" s="453">
        <f t="shared" si="10"/>
        <v>5.2569424299940657</v>
      </c>
      <c r="O18" s="453">
        <f t="shared" si="10"/>
        <v>6.4273524158434219</v>
      </c>
      <c r="P18" s="453">
        <f t="shared" si="10"/>
        <v>8.0034338505214837</v>
      </c>
      <c r="Q18" s="453">
        <f t="shared" si="10"/>
        <v>2.7342697398549007</v>
      </c>
      <c r="R18" s="453">
        <f t="shared" si="10"/>
        <v>2.4193037764993277</v>
      </c>
      <c r="S18" s="453">
        <f>S17/$B$17*100</f>
        <v>5.5937748943119123</v>
      </c>
      <c r="T18" s="453">
        <f>T17/$B$17*100</f>
        <v>9.6800128401271657</v>
      </c>
      <c r="U18" s="453">
        <f>U17/$B$17*100</f>
        <v>3.3014735223914444</v>
      </c>
      <c r="V18" s="478">
        <f>V17/$B$17*100</f>
        <v>4.0867533178918043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41" t="s">
        <v>190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11400734</v>
      </c>
      <c r="C4" s="380">
        <f>'2022.1분기'!C4+'2022.2분기'!C7+'2022.3분기'!C7</f>
        <v>43042</v>
      </c>
      <c r="D4" s="380">
        <f>'2022.1분기'!D4+'2022.2분기'!D7+'2022.3분기'!D7</f>
        <v>447169</v>
      </c>
      <c r="E4" s="380">
        <f>'2022.1분기'!E4+'2022.2분기'!E7+'2022.3분기'!E7</f>
        <v>448551</v>
      </c>
      <c r="F4" s="380">
        <f>'2022.1분기'!F4+'2022.2분기'!F7+'2022.3분기'!F7</f>
        <v>953855</v>
      </c>
      <c r="G4" s="380">
        <f>'2022.1분기'!G4+'2022.2분기'!G7+'2022.3분기'!G7</f>
        <v>701320</v>
      </c>
      <c r="H4" s="380">
        <f>'2022.1분기'!H4+'2022.2분기'!H7+'2022.3분기'!H7</f>
        <v>931707</v>
      </c>
      <c r="I4" s="380">
        <f>'2022.1분기'!I4+'2022.2분기'!I7+'2022.3분기'!I7</f>
        <v>450584</v>
      </c>
      <c r="J4" s="380">
        <f>'2022.1분기'!J4+'2022.2분기'!J7+'2022.3분기'!J7</f>
        <v>510705</v>
      </c>
      <c r="K4" s="380">
        <f>'2022.1분기'!K4+'2022.2분기'!K7+'2022.3분기'!K7</f>
        <v>413455</v>
      </c>
      <c r="L4" s="380">
        <f>'2022.1분기'!L4+'2022.2분기'!L7+'2022.3분기'!L7</f>
        <v>608562</v>
      </c>
      <c r="M4" s="380">
        <f>'2022.1분기'!M4+'2022.2분기'!M7+'2022.3분기'!M7</f>
        <v>481728</v>
      </c>
      <c r="N4" s="380">
        <f>'2022.1분기'!N4+'2022.2분기'!N7+'2022.3분기'!N7</f>
        <v>601725</v>
      </c>
      <c r="O4" s="380">
        <f>'2022.1분기'!O4+'2022.2분기'!O7+'2022.3분기'!O7</f>
        <v>740291</v>
      </c>
      <c r="P4" s="380">
        <f>'2022.1분기'!P4+'2022.2분기'!P7+'2022.3분기'!P7</f>
        <v>919386</v>
      </c>
      <c r="Q4" s="380">
        <f>'2022.1분기'!Q4+'2022.2분기'!Q7+'2022.3분기'!Q7</f>
        <v>282188</v>
      </c>
      <c r="R4" s="380">
        <f>'2022.1분기'!R4+'2022.2분기'!R7+'2022.3분기'!R7</f>
        <v>283884</v>
      </c>
      <c r="S4" s="380">
        <f>'2022.1분기'!S4+'2022.2분기'!S7+'2022.3분기'!S7</f>
        <v>645378</v>
      </c>
      <c r="T4" s="380">
        <f>'2022.1분기'!T4+'2022.2분기'!T7+'2022.3분기'!T7</f>
        <v>1075645</v>
      </c>
      <c r="U4" s="380">
        <f>'2022.1분기'!U4+'2022.2분기'!U7+'2022.3분기'!U7</f>
        <v>380140</v>
      </c>
      <c r="V4" s="381">
        <f>'2022.1분기'!V4+'2022.2분기'!V7+'2022.3분기'!V7</f>
        <v>481419</v>
      </c>
    </row>
    <row r="5" spans="1:22" ht="23.25" customHeight="1">
      <c r="A5" s="387" t="s">
        <v>4</v>
      </c>
      <c r="B5" s="433">
        <f>B4/273</f>
        <v>41760.930402930404</v>
      </c>
      <c r="C5" s="433">
        <f>C4/273</f>
        <v>157.66300366300365</v>
      </c>
      <c r="D5" s="433">
        <f t="shared" ref="D5:K5" si="0">D4/273</f>
        <v>1637.981684981685</v>
      </c>
      <c r="E5" s="433">
        <f t="shared" si="0"/>
        <v>1643.0439560439561</v>
      </c>
      <c r="F5" s="433">
        <f t="shared" si="0"/>
        <v>3493.9743589743589</v>
      </c>
      <c r="G5" s="433">
        <f t="shared" si="0"/>
        <v>2568.9377289377289</v>
      </c>
      <c r="H5" s="433">
        <f t="shared" si="0"/>
        <v>3412.8461538461538</v>
      </c>
      <c r="I5" s="433">
        <f t="shared" si="0"/>
        <v>1650.4908424908424</v>
      </c>
      <c r="J5" s="433">
        <f t="shared" si="0"/>
        <v>1870.7142857142858</v>
      </c>
      <c r="K5" s="433">
        <f t="shared" si="0"/>
        <v>1514.4871794871794</v>
      </c>
      <c r="L5" s="433">
        <f t="shared" ref="L5:V5" si="1">L4/273</f>
        <v>2229.164835164835</v>
      </c>
      <c r="M5" s="433">
        <f t="shared" si="1"/>
        <v>1764.5714285714287</v>
      </c>
      <c r="N5" s="433">
        <f t="shared" si="1"/>
        <v>2204.1208791208792</v>
      </c>
      <c r="O5" s="433">
        <f t="shared" si="1"/>
        <v>2711.6886446886447</v>
      </c>
      <c r="P5" s="433">
        <f t="shared" si="1"/>
        <v>3367.7142857142858</v>
      </c>
      <c r="Q5" s="433">
        <f t="shared" si="1"/>
        <v>1033.6556776556777</v>
      </c>
      <c r="R5" s="433">
        <f t="shared" si="1"/>
        <v>1039.868131868132</v>
      </c>
      <c r="S5" s="433">
        <f t="shared" si="1"/>
        <v>2364.0219780219782</v>
      </c>
      <c r="T5" s="433">
        <f t="shared" si="1"/>
        <v>3940.0915750915751</v>
      </c>
      <c r="U5" s="433">
        <f t="shared" si="1"/>
        <v>1392.4542124542124</v>
      </c>
      <c r="V5" s="435">
        <f t="shared" si="1"/>
        <v>1763.4395604395604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0.37753709541859315</v>
      </c>
      <c r="D6" s="384">
        <f>D5/$B$5*100</f>
        <v>3.9222825477728014</v>
      </c>
      <c r="E6" s="384">
        <f t="shared" ref="E6:V6" si="2">E5/$B$5*100</f>
        <v>3.9344045743019702</v>
      </c>
      <c r="F6" s="384">
        <f>F5/$B$5*100</f>
        <v>8.3666104305214031</v>
      </c>
      <c r="G6" s="384">
        <f t="shared" si="2"/>
        <v>6.1515337521250828</v>
      </c>
      <c r="H6" s="384">
        <f t="shared" si="2"/>
        <v>8.1723422369121135</v>
      </c>
      <c r="I6" s="384">
        <f t="shared" si="2"/>
        <v>3.9522367594928531</v>
      </c>
      <c r="J6" s="384">
        <f t="shared" si="2"/>
        <v>4.479579998971996</v>
      </c>
      <c r="K6" s="384">
        <f t="shared" si="2"/>
        <v>3.6265647457435635</v>
      </c>
      <c r="L6" s="384">
        <f t="shared" si="2"/>
        <v>5.337919470798985</v>
      </c>
      <c r="M6" s="384">
        <f t="shared" si="2"/>
        <v>4.2254121532876745</v>
      </c>
      <c r="N6" s="384">
        <f t="shared" si="2"/>
        <v>5.2779496478033785</v>
      </c>
      <c r="O6" s="384">
        <f t="shared" si="2"/>
        <v>6.4933626203365495</v>
      </c>
      <c r="P6" s="384">
        <f t="shared" si="2"/>
        <v>8.0642702478629875</v>
      </c>
      <c r="Q6" s="384">
        <f t="shared" si="2"/>
        <v>2.4751739668691508</v>
      </c>
      <c r="R6" s="384">
        <f t="shared" si="2"/>
        <v>2.4900502020308521</v>
      </c>
      <c r="S6" s="384">
        <f t="shared" si="2"/>
        <v>5.6608460472808151</v>
      </c>
      <c r="T6" s="384">
        <f t="shared" si="2"/>
        <v>9.4348749826107685</v>
      </c>
      <c r="U6" s="384">
        <f t="shared" si="2"/>
        <v>3.3343467183779572</v>
      </c>
      <c r="V6" s="385">
        <f t="shared" si="2"/>
        <v>4.2227018014805013</v>
      </c>
    </row>
    <row r="7" spans="1:22" ht="23.25" customHeight="1" thickTop="1">
      <c r="A7" s="322" t="s">
        <v>70</v>
      </c>
      <c r="B7" s="323">
        <f>B10+B13+B16</f>
        <v>3910447</v>
      </c>
      <c r="C7" s="392">
        <f>C10+C13+C16</f>
        <v>14489</v>
      </c>
      <c r="D7" s="392">
        <f t="shared" ref="D7:U7" si="3">D10+D13+D16</f>
        <v>161467</v>
      </c>
      <c r="E7" s="392">
        <f t="shared" si="3"/>
        <v>152854</v>
      </c>
      <c r="F7" s="392">
        <f t="shared" si="3"/>
        <v>321664</v>
      </c>
      <c r="G7" s="392">
        <f t="shared" si="3"/>
        <v>244939</v>
      </c>
      <c r="H7" s="392">
        <f t="shared" si="3"/>
        <v>323309</v>
      </c>
      <c r="I7" s="392">
        <f t="shared" si="3"/>
        <v>155090</v>
      </c>
      <c r="J7" s="392">
        <f t="shared" si="3"/>
        <v>175266</v>
      </c>
      <c r="K7" s="392">
        <f t="shared" si="3"/>
        <v>141758</v>
      </c>
      <c r="L7" s="392">
        <f t="shared" si="3"/>
        <v>209038</v>
      </c>
      <c r="M7" s="392">
        <f t="shared" si="3"/>
        <v>164160</v>
      </c>
      <c r="N7" s="392">
        <f t="shared" si="3"/>
        <v>202463</v>
      </c>
      <c r="O7" s="392">
        <f t="shared" si="3"/>
        <v>246187</v>
      </c>
      <c r="P7" s="392">
        <f t="shared" si="3"/>
        <v>311499</v>
      </c>
      <c r="Q7" s="392">
        <f t="shared" si="3"/>
        <v>101634</v>
      </c>
      <c r="R7" s="392">
        <f t="shared" si="3"/>
        <v>90736</v>
      </c>
      <c r="S7" s="392">
        <f t="shared" si="3"/>
        <v>216024</v>
      </c>
      <c r="T7" s="392">
        <f t="shared" si="3"/>
        <v>385820</v>
      </c>
      <c r="U7" s="392">
        <f t="shared" si="3"/>
        <v>130447</v>
      </c>
      <c r="V7" s="471">
        <f>V10+V13+V16</f>
        <v>161603</v>
      </c>
    </row>
    <row r="8" spans="1:22" ht="23.25" customHeight="1">
      <c r="A8" s="306" t="s">
        <v>4</v>
      </c>
      <c r="B8" s="360">
        <f>B7/91</f>
        <v>42971.945054945056</v>
      </c>
      <c r="C8" s="360">
        <f>C7/91</f>
        <v>159.21978021978023</v>
      </c>
      <c r="D8" s="360">
        <f t="shared" ref="D8:V8" si="4">D7/91</f>
        <v>1774.3626373626373</v>
      </c>
      <c r="E8" s="360">
        <f t="shared" si="4"/>
        <v>1679.7142857142858</v>
      </c>
      <c r="F8" s="360">
        <f t="shared" si="4"/>
        <v>3534.7692307692309</v>
      </c>
      <c r="G8" s="360">
        <f t="shared" si="4"/>
        <v>2691.6373626373625</v>
      </c>
      <c r="H8" s="360">
        <f t="shared" si="4"/>
        <v>3552.8461538461538</v>
      </c>
      <c r="I8" s="360">
        <f t="shared" si="4"/>
        <v>1704.2857142857142</v>
      </c>
      <c r="J8" s="360">
        <f t="shared" si="4"/>
        <v>1926</v>
      </c>
      <c r="K8" s="360">
        <f t="shared" si="4"/>
        <v>1557.7802197802198</v>
      </c>
      <c r="L8" s="360">
        <f t="shared" si="4"/>
        <v>2297.1208791208792</v>
      </c>
      <c r="M8" s="360">
        <f t="shared" si="4"/>
        <v>1803.9560439560439</v>
      </c>
      <c r="N8" s="360">
        <f t="shared" si="4"/>
        <v>2224.868131868132</v>
      </c>
      <c r="O8" s="360">
        <f t="shared" si="4"/>
        <v>2705.3516483516482</v>
      </c>
      <c r="P8" s="360">
        <f t="shared" si="4"/>
        <v>3423.065934065934</v>
      </c>
      <c r="Q8" s="360">
        <f t="shared" si="4"/>
        <v>1116.8571428571429</v>
      </c>
      <c r="R8" s="360">
        <f t="shared" si="4"/>
        <v>997.09890109890114</v>
      </c>
      <c r="S8" s="360">
        <f t="shared" si="4"/>
        <v>2373.8901098901097</v>
      </c>
      <c r="T8" s="360">
        <f t="shared" si="4"/>
        <v>4239.7802197802193</v>
      </c>
      <c r="U8" s="360">
        <f t="shared" si="4"/>
        <v>1433.4835164835165</v>
      </c>
      <c r="V8" s="379">
        <f t="shared" si="4"/>
        <v>1775.8571428571429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0.37052030113181439</v>
      </c>
      <c r="D9" s="328">
        <f>D8/$B$8*100</f>
        <v>4.1291187426910527</v>
      </c>
      <c r="E9" s="328">
        <f t="shared" ref="E9:V9" si="5">E8/$B$8*100</f>
        <v>3.9088625929465355</v>
      </c>
      <c r="F9" s="328">
        <f>F8/$B$8*100</f>
        <v>8.2257603798235852</v>
      </c>
      <c r="G9" s="328">
        <f t="shared" si="5"/>
        <v>6.2637084711798918</v>
      </c>
      <c r="H9" s="328">
        <f t="shared" si="5"/>
        <v>8.2678271819052913</v>
      </c>
      <c r="I9" s="328">
        <f t="shared" si="5"/>
        <v>3.9660427567487804</v>
      </c>
      <c r="J9" s="328">
        <f t="shared" si="5"/>
        <v>4.4819940022202065</v>
      </c>
      <c r="K9" s="328">
        <f t="shared" si="5"/>
        <v>3.6251098659565009</v>
      </c>
      <c r="L9" s="328">
        <f t="shared" si="5"/>
        <v>5.3456292848362352</v>
      </c>
      <c r="M9" s="328">
        <f t="shared" si="5"/>
        <v>4.1979855499895535</v>
      </c>
      <c r="N9" s="328">
        <f t="shared" si="5"/>
        <v>5.1774899391297211</v>
      </c>
      <c r="O9" s="328">
        <f t="shared" si="5"/>
        <v>6.2956229812090534</v>
      </c>
      <c r="P9" s="328">
        <f t="shared" si="5"/>
        <v>7.9658156727351122</v>
      </c>
      <c r="Q9" s="328">
        <f t="shared" si="5"/>
        <v>2.5990379104997459</v>
      </c>
      <c r="R9" s="328">
        <f t="shared" si="5"/>
        <v>2.320348543273953</v>
      </c>
      <c r="S9" s="328">
        <f t="shared" si="5"/>
        <v>5.5242789379321593</v>
      </c>
      <c r="T9" s="328">
        <f t="shared" si="5"/>
        <v>9.8663912335341699</v>
      </c>
      <c r="U9" s="328">
        <f t="shared" si="5"/>
        <v>3.335859046293173</v>
      </c>
      <c r="V9" s="329">
        <f t="shared" si="5"/>
        <v>4.1325966059634611</v>
      </c>
    </row>
    <row r="10" spans="1:22" ht="23.25" customHeight="1">
      <c r="A10" s="451" t="s">
        <v>97</v>
      </c>
      <c r="B10" s="462">
        <v>1324796</v>
      </c>
      <c r="C10" s="452">
        <v>4856</v>
      </c>
      <c r="D10" s="452">
        <v>54984</v>
      </c>
      <c r="E10" s="452">
        <v>52295</v>
      </c>
      <c r="F10" s="452">
        <v>103641</v>
      </c>
      <c r="G10" s="452">
        <v>84093</v>
      </c>
      <c r="H10" s="452">
        <v>112016</v>
      </c>
      <c r="I10" s="452">
        <v>53228</v>
      </c>
      <c r="J10" s="452">
        <v>59098</v>
      </c>
      <c r="K10" s="452">
        <v>48838</v>
      </c>
      <c r="L10" s="452">
        <v>71181</v>
      </c>
      <c r="M10" s="452">
        <v>55266</v>
      </c>
      <c r="N10" s="452">
        <v>68291</v>
      </c>
      <c r="O10" s="452">
        <v>84372</v>
      </c>
      <c r="P10" s="452">
        <v>106532</v>
      </c>
      <c r="Q10" s="452">
        <v>33256</v>
      </c>
      <c r="R10" s="452">
        <v>31174</v>
      </c>
      <c r="S10" s="452">
        <v>71853</v>
      </c>
      <c r="T10" s="452">
        <v>128497</v>
      </c>
      <c r="U10" s="452">
        <v>43684</v>
      </c>
      <c r="V10" s="472">
        <v>57641</v>
      </c>
    </row>
    <row r="11" spans="1:22" ht="23.25" customHeight="1">
      <c r="A11" s="427" t="s">
        <v>4</v>
      </c>
      <c r="B11" s="463">
        <v>42735.354838709674</v>
      </c>
      <c r="C11" s="463">
        <v>156.64516129032259</v>
      </c>
      <c r="D11" s="463">
        <v>1773.6774193548388</v>
      </c>
      <c r="E11" s="463">
        <v>1686.9354838709678</v>
      </c>
      <c r="F11" s="463">
        <v>3343.2580645161293</v>
      </c>
      <c r="G11" s="463">
        <v>2712.6774193548385</v>
      </c>
      <c r="H11" s="463">
        <v>3613.4193548387098</v>
      </c>
      <c r="I11" s="463">
        <v>1717.0322580645161</v>
      </c>
      <c r="J11" s="463">
        <v>1906.3870967741937</v>
      </c>
      <c r="K11" s="463">
        <v>1575.4193548387098</v>
      </c>
      <c r="L11" s="463">
        <v>2296.1612903225805</v>
      </c>
      <c r="M11" s="463">
        <v>1782.7741935483871</v>
      </c>
      <c r="N11" s="463">
        <v>2202.9354838709678</v>
      </c>
      <c r="O11" s="463">
        <v>2721.6774193548385</v>
      </c>
      <c r="P11" s="463">
        <v>3436.516129032258</v>
      </c>
      <c r="Q11" s="463">
        <v>1072.7741935483871</v>
      </c>
      <c r="R11" s="463">
        <v>1005.6129032258065</v>
      </c>
      <c r="S11" s="463">
        <v>2317.8387096774195</v>
      </c>
      <c r="T11" s="463">
        <v>4145.0645161290322</v>
      </c>
      <c r="U11" s="463">
        <v>1409.1612903225807</v>
      </c>
      <c r="V11" s="473">
        <v>1859.3870967741937</v>
      </c>
    </row>
    <row r="12" spans="1:22" ht="23.25" customHeight="1">
      <c r="A12" s="430" t="s">
        <v>5</v>
      </c>
      <c r="B12" s="464">
        <v>100</v>
      </c>
      <c r="C12" s="458">
        <v>0.36654700044384192</v>
      </c>
      <c r="D12" s="458">
        <v>4.1503748501656101</v>
      </c>
      <c r="E12" s="458">
        <v>3.94740020350303</v>
      </c>
      <c r="F12" s="458">
        <v>7.8231667366145423</v>
      </c>
      <c r="G12" s="458">
        <v>6.3476188031968697</v>
      </c>
      <c r="H12" s="458">
        <v>8.4553395390686568</v>
      </c>
      <c r="I12" s="458">
        <v>4.0178261407794107</v>
      </c>
      <c r="J12" s="458">
        <v>4.4609132273950101</v>
      </c>
      <c r="K12" s="458">
        <v>3.6864543673139107</v>
      </c>
      <c r="L12" s="458">
        <v>5.3729781792819429</v>
      </c>
      <c r="M12" s="458">
        <v>4.1716611463198863</v>
      </c>
      <c r="N12" s="458">
        <v>5.1548313853604633</v>
      </c>
      <c r="O12" s="458">
        <v>6.3686786493920584</v>
      </c>
      <c r="P12" s="458">
        <v>8.0413890138557189</v>
      </c>
      <c r="Q12" s="458">
        <v>2.5102732798106273</v>
      </c>
      <c r="R12" s="458">
        <v>2.3531170082035273</v>
      </c>
      <c r="S12" s="458">
        <v>5.423702970117664</v>
      </c>
      <c r="T12" s="458">
        <v>9.6993801309786569</v>
      </c>
      <c r="U12" s="458">
        <v>3.2974133376006569</v>
      </c>
      <c r="V12" s="474">
        <v>4.3509340305979185</v>
      </c>
    </row>
    <row r="13" spans="1:22" ht="23.25" customHeight="1">
      <c r="A13" s="425" t="s">
        <v>98</v>
      </c>
      <c r="B13" s="465">
        <v>1242121</v>
      </c>
      <c r="C13" s="456">
        <v>4813</v>
      </c>
      <c r="D13" s="456">
        <v>52150</v>
      </c>
      <c r="E13" s="456">
        <v>48633</v>
      </c>
      <c r="F13" s="456">
        <v>99371</v>
      </c>
      <c r="G13" s="456">
        <v>78447</v>
      </c>
      <c r="H13" s="456">
        <v>103787</v>
      </c>
      <c r="I13" s="456">
        <v>50276</v>
      </c>
      <c r="J13" s="456">
        <v>57085</v>
      </c>
      <c r="K13" s="456">
        <v>45347</v>
      </c>
      <c r="L13" s="456">
        <v>66232</v>
      </c>
      <c r="M13" s="456">
        <v>52689</v>
      </c>
      <c r="N13" s="456">
        <v>63543</v>
      </c>
      <c r="O13" s="456">
        <v>77902</v>
      </c>
      <c r="P13" s="456">
        <v>100147</v>
      </c>
      <c r="Q13" s="456">
        <v>30527</v>
      </c>
      <c r="R13" s="456">
        <v>28241</v>
      </c>
      <c r="S13" s="456">
        <v>66905</v>
      </c>
      <c r="T13" s="456">
        <v>124463</v>
      </c>
      <c r="U13" s="456">
        <v>40272</v>
      </c>
      <c r="V13" s="475">
        <v>51291</v>
      </c>
    </row>
    <row r="14" spans="1:22" ht="23.25" customHeight="1">
      <c r="A14" s="427" t="s">
        <v>4</v>
      </c>
      <c r="B14" s="466">
        <v>40068.419354838712</v>
      </c>
      <c r="C14" s="466">
        <v>155.25806451612902</v>
      </c>
      <c r="D14" s="466">
        <v>1682.258064516129</v>
      </c>
      <c r="E14" s="466">
        <v>1568.8064516129032</v>
      </c>
      <c r="F14" s="466">
        <v>3205.516129032258</v>
      </c>
      <c r="G14" s="466">
        <v>2530.5483870967741</v>
      </c>
      <c r="H14" s="466">
        <v>3347.9677419354839</v>
      </c>
      <c r="I14" s="466">
        <v>1621.8064516129032</v>
      </c>
      <c r="J14" s="466">
        <v>1841.4516129032259</v>
      </c>
      <c r="K14" s="466">
        <v>1462.8064516129032</v>
      </c>
      <c r="L14" s="466">
        <v>2136.516129032258</v>
      </c>
      <c r="M14" s="466">
        <v>1699.6451612903227</v>
      </c>
      <c r="N14" s="466">
        <v>2049.7741935483873</v>
      </c>
      <c r="O14" s="466">
        <v>2512.9677419354839</v>
      </c>
      <c r="P14" s="466">
        <v>3230.5483870967741</v>
      </c>
      <c r="Q14" s="466">
        <v>984.74193548387098</v>
      </c>
      <c r="R14" s="466">
        <v>911</v>
      </c>
      <c r="S14" s="466">
        <v>2158.2258064516127</v>
      </c>
      <c r="T14" s="466">
        <v>4014.9354838709678</v>
      </c>
      <c r="U14" s="466">
        <v>1299.0967741935483</v>
      </c>
      <c r="V14" s="476">
        <v>1654.5483870967741</v>
      </c>
    </row>
    <row r="15" spans="1:22" ht="23.25" customHeight="1">
      <c r="A15" s="430" t="s">
        <v>5</v>
      </c>
      <c r="B15" s="467">
        <v>100.00000000000001</v>
      </c>
      <c r="C15" s="460">
        <v>0.38748237893087711</v>
      </c>
      <c r="D15" s="460">
        <v>4.1984637567515568</v>
      </c>
      <c r="E15" s="460">
        <v>3.915319038966413</v>
      </c>
      <c r="F15" s="460">
        <v>8.0001062698400549</v>
      </c>
      <c r="G15" s="460">
        <v>6.3155682900458174</v>
      </c>
      <c r="H15" s="460">
        <v>8.355627189299593</v>
      </c>
      <c r="I15" s="460">
        <v>4.0475927868540991</v>
      </c>
      <c r="J15" s="460">
        <v>4.5957680451421403</v>
      </c>
      <c r="K15" s="460">
        <v>3.6507715431910421</v>
      </c>
      <c r="L15" s="460">
        <v>5.3321697322563582</v>
      </c>
      <c r="M15" s="460">
        <v>4.2418572747743575</v>
      </c>
      <c r="N15" s="460">
        <v>5.1156851868698787</v>
      </c>
      <c r="O15" s="460">
        <v>6.2716917272954893</v>
      </c>
      <c r="P15" s="460">
        <v>8.062580054600156</v>
      </c>
      <c r="Q15" s="460">
        <v>2.4576510662004747</v>
      </c>
      <c r="R15" s="460">
        <v>2.2736110250128609</v>
      </c>
      <c r="S15" s="460">
        <v>5.3863512491939192</v>
      </c>
      <c r="T15" s="460">
        <v>10.020199320356069</v>
      </c>
      <c r="U15" s="460">
        <v>3.2421962111581721</v>
      </c>
      <c r="V15" s="477">
        <v>4.1293078532606726</v>
      </c>
    </row>
    <row r="16" spans="1:22" ht="23.25" customHeight="1">
      <c r="A16" s="425" t="s">
        <v>99</v>
      </c>
      <c r="B16" s="465">
        <v>1343530</v>
      </c>
      <c r="C16" s="456">
        <v>4820</v>
      </c>
      <c r="D16" s="456">
        <v>54333</v>
      </c>
      <c r="E16" s="456">
        <v>51926</v>
      </c>
      <c r="F16" s="456">
        <v>118652</v>
      </c>
      <c r="G16" s="456">
        <v>82399</v>
      </c>
      <c r="H16" s="456">
        <v>107506</v>
      </c>
      <c r="I16" s="456">
        <v>51586</v>
      </c>
      <c r="J16" s="456">
        <v>59083</v>
      </c>
      <c r="K16" s="456">
        <v>47573</v>
      </c>
      <c r="L16" s="456">
        <v>71625</v>
      </c>
      <c r="M16" s="456">
        <v>56205</v>
      </c>
      <c r="N16" s="456">
        <v>70629</v>
      </c>
      <c r="O16" s="456">
        <v>83913</v>
      </c>
      <c r="P16" s="456">
        <v>104820</v>
      </c>
      <c r="Q16" s="456">
        <v>37851</v>
      </c>
      <c r="R16" s="456">
        <v>31321</v>
      </c>
      <c r="S16" s="456">
        <v>77266</v>
      </c>
      <c r="T16" s="456">
        <v>132860</v>
      </c>
      <c r="U16" s="456">
        <v>46491</v>
      </c>
      <c r="V16" s="475">
        <v>52671</v>
      </c>
    </row>
    <row r="17" spans="1:22" ht="23.25" customHeight="1">
      <c r="A17" s="427" t="s">
        <v>4</v>
      </c>
      <c r="B17" s="466">
        <v>44784.333333333336</v>
      </c>
      <c r="C17" s="466">
        <v>160.66666666666666</v>
      </c>
      <c r="D17" s="466">
        <v>1811.1</v>
      </c>
      <c r="E17" s="466">
        <v>1730.8666666666666</v>
      </c>
      <c r="F17" s="466">
        <v>3955.0666666666666</v>
      </c>
      <c r="G17" s="466">
        <v>2746.6333333333332</v>
      </c>
      <c r="H17" s="466">
        <v>3583.5333333333333</v>
      </c>
      <c r="I17" s="466">
        <v>1719.5333333333333</v>
      </c>
      <c r="J17" s="466">
        <v>1969.4333333333334</v>
      </c>
      <c r="K17" s="466">
        <v>1585.7666666666667</v>
      </c>
      <c r="L17" s="466">
        <v>2387.5</v>
      </c>
      <c r="M17" s="466">
        <v>1873.5</v>
      </c>
      <c r="N17" s="466">
        <v>2354.3000000000002</v>
      </c>
      <c r="O17" s="466">
        <v>2797.1</v>
      </c>
      <c r="P17" s="466">
        <v>3494</v>
      </c>
      <c r="Q17" s="466">
        <v>1261.7</v>
      </c>
      <c r="R17" s="466">
        <v>1044.0333333333333</v>
      </c>
      <c r="S17" s="466">
        <v>2575.5333333333333</v>
      </c>
      <c r="T17" s="466">
        <v>4428.666666666667</v>
      </c>
      <c r="U17" s="466">
        <v>1549.7</v>
      </c>
      <c r="V17" s="476">
        <v>1755.7</v>
      </c>
    </row>
    <row r="18" spans="1:22" ht="23.25" customHeight="1" thickBot="1">
      <c r="A18" s="431" t="s">
        <v>5</v>
      </c>
      <c r="B18" s="468">
        <v>100</v>
      </c>
      <c r="C18" s="453">
        <v>0.35875641035183431</v>
      </c>
      <c r="D18" s="453">
        <v>4.0440481418353142</v>
      </c>
      <c r="E18" s="453">
        <v>3.8648932290309856</v>
      </c>
      <c r="F18" s="453">
        <v>8.8313621578974786</v>
      </c>
      <c r="G18" s="453">
        <v>6.13302270883419</v>
      </c>
      <c r="H18" s="453">
        <v>8.0017565666564945</v>
      </c>
      <c r="I18" s="453">
        <v>3.8395867602509806</v>
      </c>
      <c r="J18" s="453">
        <v>4.3975943968500886</v>
      </c>
      <c r="K18" s="453">
        <v>3.5408959978563934</v>
      </c>
      <c r="L18" s="453">
        <v>5.3311053716701524</v>
      </c>
      <c r="M18" s="453">
        <v>4.1833825817064003</v>
      </c>
      <c r="N18" s="453">
        <v>5.2569723043028445</v>
      </c>
      <c r="O18" s="453">
        <v>6.2457109256957422</v>
      </c>
      <c r="P18" s="453">
        <v>7.8018354632944558</v>
      </c>
      <c r="Q18" s="453">
        <v>2.8172798523293117</v>
      </c>
      <c r="R18" s="453">
        <v>2.3312467901721581</v>
      </c>
      <c r="S18" s="453">
        <v>5.7509694610466457</v>
      </c>
      <c r="T18" s="453">
        <v>9.8888748297395654</v>
      </c>
      <c r="U18" s="453">
        <v>3.4603618825035545</v>
      </c>
      <c r="V18" s="478">
        <v>3.9203441679754079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V18"/>
  <sheetViews>
    <sheetView workbookViewId="0">
      <selection activeCell="F29" sqref="F29"/>
    </sheetView>
  </sheetViews>
  <sheetFormatPr defaultRowHeight="13.5"/>
  <sheetData>
    <row r="1" spans="1:22" ht="25.5">
      <c r="A1" s="541" t="s">
        <v>191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15908194</v>
      </c>
      <c r="C4" s="380">
        <f>'2022.1분기'!C4+'2022.2분기'!C7+'2022.3분기'!C7+'2022.4분기'!C7</f>
        <v>58848</v>
      </c>
      <c r="D4" s="380">
        <f>'2022.1분기'!D4+'2022.2분기'!D7+'2022.3분기'!D7+'2022.4분기'!D7</f>
        <v>637590</v>
      </c>
      <c r="E4" s="380">
        <f>'2022.1분기'!E4+'2022.2분기'!E7+'2022.3분기'!E7+'2022.4분기'!E7</f>
        <v>618323</v>
      </c>
      <c r="F4" s="380">
        <f>'2022.1분기'!F4+'2022.2분기'!F7+'2022.3분기'!F7+'2022.4분기'!F7</f>
        <v>1337106</v>
      </c>
      <c r="G4" s="380">
        <f>'2022.1분기'!G4+'2022.2분기'!G7+'2022.3분기'!G7+'2022.4분기'!G7</f>
        <v>980995</v>
      </c>
      <c r="H4" s="380">
        <f>'2022.1분기'!H4+'2022.2분기'!H7+'2022.3분기'!H7+'2022.4분기'!H7</f>
        <v>1311931</v>
      </c>
      <c r="I4" s="380">
        <f>'2022.1분기'!I4+'2022.2분기'!I7+'2022.3분기'!I7+'2022.4분기'!I7</f>
        <v>633460</v>
      </c>
      <c r="J4" s="380">
        <f>'2022.1분기'!J4+'2022.2분기'!J7+'2022.3분기'!J7+'2022.4분기'!J7</f>
        <v>698489</v>
      </c>
      <c r="K4" s="380">
        <f>'2022.1분기'!K4+'2022.2분기'!K7+'2022.3분기'!K7+'2022.4분기'!K7</f>
        <v>573719</v>
      </c>
      <c r="L4" s="380">
        <f>'2022.1분기'!L4+'2022.2분기'!L7+'2022.3분기'!L7+'2022.4분기'!L7</f>
        <v>852674</v>
      </c>
      <c r="M4" s="380">
        <f>'2022.1분기'!M4+'2022.2분기'!M7+'2022.3분기'!M7+'2022.4분기'!M7</f>
        <v>671538</v>
      </c>
      <c r="N4" s="380">
        <f>'2022.1분기'!N4+'2022.2분기'!N7+'2022.3분기'!N7+'2022.4분기'!N7</f>
        <v>840197</v>
      </c>
      <c r="O4" s="380">
        <f>'2022.1분기'!O4+'2022.2분기'!O7+'2022.3분기'!O7+'2022.4분기'!O7</f>
        <v>1028295</v>
      </c>
      <c r="P4" s="380">
        <f>'2022.1분기'!P4+'2022.2분기'!P7+'2022.3분기'!P7+'2022.4분기'!P7</f>
        <v>1279027</v>
      </c>
      <c r="Q4" s="380">
        <f>'2022.1분기'!Q4+'2022.2분기'!Q7+'2022.3분기'!Q7+'2022.4분기'!Q7</f>
        <v>412381</v>
      </c>
      <c r="R4" s="380">
        <f>'2022.1분기'!R4+'2022.2분기'!R7+'2022.3분기'!R7+'2022.4분기'!R7</f>
        <v>385982</v>
      </c>
      <c r="S4" s="380">
        <f>'2022.1분기'!S4+'2022.2분기'!S7+'2022.3분기'!S7+'2022.4분기'!S7</f>
        <v>895667</v>
      </c>
      <c r="T4" s="380">
        <f>'2022.1분기'!T4+'2022.2분기'!T7+'2022.3분기'!T7+'2022.4분기'!T7</f>
        <v>1514381</v>
      </c>
      <c r="U4" s="380">
        <f>'2022.1분기'!U4+'2022.2분기'!U7+'2022.3분기'!U7+'2022.4분기'!U7</f>
        <v>530447</v>
      </c>
      <c r="V4" s="381">
        <f>'2022.1분기'!V4+'2022.2분기'!V7+'2022.3분기'!V7+'2022.4분기'!V7</f>
        <v>647144</v>
      </c>
    </row>
    <row r="5" spans="1:22" ht="23.25" customHeight="1">
      <c r="A5" s="387" t="s">
        <v>4</v>
      </c>
      <c r="B5" s="433">
        <f>B4/365</f>
        <v>43584.09315068493</v>
      </c>
      <c r="C5" s="433">
        <f>C4/365</f>
        <v>161.22739726027396</v>
      </c>
      <c r="D5" s="433">
        <f t="shared" ref="D5:S5" si="0">D4/365</f>
        <v>1746.8219178082193</v>
      </c>
      <c r="E5" s="433">
        <f t="shared" si="0"/>
        <v>1694.0356164383561</v>
      </c>
      <c r="F5" s="433">
        <f t="shared" si="0"/>
        <v>3663.3041095890412</v>
      </c>
      <c r="G5" s="433">
        <f t="shared" si="0"/>
        <v>2687.6575342465753</v>
      </c>
      <c r="H5" s="433">
        <f t="shared" si="0"/>
        <v>3594.3315068493152</v>
      </c>
      <c r="I5" s="433">
        <f t="shared" si="0"/>
        <v>1735.5068493150684</v>
      </c>
      <c r="J5" s="433">
        <f t="shared" si="0"/>
        <v>1913.668493150685</v>
      </c>
      <c r="K5" s="433">
        <f t="shared" si="0"/>
        <v>1571.8328767123287</v>
      </c>
      <c r="L5" s="433">
        <f t="shared" si="0"/>
        <v>2336.0931506849315</v>
      </c>
      <c r="M5" s="433">
        <f t="shared" si="0"/>
        <v>1839.8301369863013</v>
      </c>
      <c r="N5" s="433">
        <f t="shared" si="0"/>
        <v>2301.9095890410958</v>
      </c>
      <c r="O5" s="433">
        <f t="shared" si="0"/>
        <v>2817.2465753424658</v>
      </c>
      <c r="P5" s="433">
        <f t="shared" si="0"/>
        <v>3504.1835616438357</v>
      </c>
      <c r="Q5" s="433">
        <f t="shared" si="0"/>
        <v>1129.8109589041096</v>
      </c>
      <c r="R5" s="433">
        <f t="shared" si="0"/>
        <v>1057.4849315068493</v>
      </c>
      <c r="S5" s="433">
        <f t="shared" si="0"/>
        <v>2453.8821917808218</v>
      </c>
      <c r="T5" s="433">
        <f>T4/365</f>
        <v>4148.9890410958906</v>
      </c>
      <c r="U5" s="433">
        <f>U4/365</f>
        <v>1453.2794520547945</v>
      </c>
      <c r="V5" s="435">
        <f>V4/365</f>
        <v>1772.9972602739726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0.36992256946325897</v>
      </c>
      <c r="D6" s="384">
        <f>D5/$B$5*100</f>
        <v>4.0079345273259808</v>
      </c>
      <c r="E6" s="384">
        <f t="shared" ref="E6:V6" si="1">E5/$B$5*100</f>
        <v>3.886820842139592</v>
      </c>
      <c r="F6" s="384">
        <f>F5/$B$5*100</f>
        <v>8.4051401435008906</v>
      </c>
      <c r="G6" s="384">
        <f t="shared" si="1"/>
        <v>6.1666019411128632</v>
      </c>
      <c r="H6" s="384">
        <f t="shared" si="1"/>
        <v>8.2468883645748861</v>
      </c>
      <c r="I6" s="384">
        <f t="shared" si="1"/>
        <v>3.9819730636928363</v>
      </c>
      <c r="J6" s="384">
        <f t="shared" si="1"/>
        <v>4.3907498236443434</v>
      </c>
      <c r="K6" s="384">
        <f t="shared" si="1"/>
        <v>3.6064370349016364</v>
      </c>
      <c r="L6" s="384">
        <f t="shared" si="1"/>
        <v>5.3599673225005935</v>
      </c>
      <c r="M6" s="384">
        <f t="shared" si="1"/>
        <v>4.2213339867492188</v>
      </c>
      <c r="N6" s="384">
        <f t="shared" si="1"/>
        <v>5.281536043626323</v>
      </c>
      <c r="O6" s="384">
        <f t="shared" si="1"/>
        <v>6.4639329895021396</v>
      </c>
      <c r="P6" s="384">
        <f t="shared" si="1"/>
        <v>8.0400515608497098</v>
      </c>
      <c r="Q6" s="384">
        <f t="shared" si="1"/>
        <v>2.5922552868037694</v>
      </c>
      <c r="R6" s="384">
        <f t="shared" si="1"/>
        <v>2.4263093598179655</v>
      </c>
      <c r="S6" s="384">
        <f t="shared" si="1"/>
        <v>5.6302242731010193</v>
      </c>
      <c r="T6" s="384">
        <f t="shared" si="1"/>
        <v>9.5195029680930485</v>
      </c>
      <c r="U6" s="384">
        <f t="shared" si="1"/>
        <v>3.3344262711405204</v>
      </c>
      <c r="V6" s="385">
        <f t="shared" si="1"/>
        <v>4.067991627459409</v>
      </c>
    </row>
    <row r="7" spans="1:22" ht="23.25" customHeight="1" thickTop="1">
      <c r="A7" s="322" t="s">
        <v>70</v>
      </c>
      <c r="B7" s="323">
        <f>B10+B13+B16</f>
        <v>4507460</v>
      </c>
      <c r="C7" s="392">
        <f>C10+C13+C16</f>
        <v>15806</v>
      </c>
      <c r="D7" s="392">
        <f t="shared" ref="D7:U7" si="2">D10+D13+D16</f>
        <v>190421</v>
      </c>
      <c r="E7" s="392">
        <f t="shared" si="2"/>
        <v>169772</v>
      </c>
      <c r="F7" s="392">
        <f t="shared" si="2"/>
        <v>383251</v>
      </c>
      <c r="G7" s="392">
        <f t="shared" si="2"/>
        <v>279675</v>
      </c>
      <c r="H7" s="392">
        <f t="shared" si="2"/>
        <v>380224</v>
      </c>
      <c r="I7" s="392">
        <f t="shared" si="2"/>
        <v>182876</v>
      </c>
      <c r="J7" s="392">
        <f t="shared" si="2"/>
        <v>187784</v>
      </c>
      <c r="K7" s="392">
        <f t="shared" si="2"/>
        <v>160264</v>
      </c>
      <c r="L7" s="392">
        <f t="shared" si="2"/>
        <v>244112</v>
      </c>
      <c r="M7" s="392">
        <f t="shared" si="2"/>
        <v>189810</v>
      </c>
      <c r="N7" s="392">
        <f t="shared" si="2"/>
        <v>238472</v>
      </c>
      <c r="O7" s="392">
        <f t="shared" si="2"/>
        <v>288004</v>
      </c>
      <c r="P7" s="392">
        <f t="shared" si="2"/>
        <v>359641</v>
      </c>
      <c r="Q7" s="392">
        <f t="shared" si="2"/>
        <v>130193</v>
      </c>
      <c r="R7" s="392">
        <f t="shared" si="2"/>
        <v>102098</v>
      </c>
      <c r="S7" s="392">
        <f t="shared" si="2"/>
        <v>250289</v>
      </c>
      <c r="T7" s="392">
        <f t="shared" si="2"/>
        <v>438736</v>
      </c>
      <c r="U7" s="392">
        <f t="shared" si="2"/>
        <v>150307</v>
      </c>
      <c r="V7" s="471">
        <f>V10+V13+V16</f>
        <v>165725</v>
      </c>
    </row>
    <row r="8" spans="1:22" ht="23.25" customHeight="1">
      <c r="A8" s="306" t="s">
        <v>4</v>
      </c>
      <c r="B8" s="360">
        <f>B7/91</f>
        <v>49532.527472527472</v>
      </c>
      <c r="C8" s="360">
        <f>C7/91</f>
        <v>173.69230769230768</v>
      </c>
      <c r="D8" s="360">
        <f t="shared" ref="D8:V8" si="3">D7/91</f>
        <v>2092.5384615384614</v>
      </c>
      <c r="E8" s="360">
        <f t="shared" si="3"/>
        <v>1865.6263736263736</v>
      </c>
      <c r="F8" s="360">
        <f t="shared" si="3"/>
        <v>4211.5494505494507</v>
      </c>
      <c r="G8" s="360">
        <f t="shared" si="3"/>
        <v>3073.3516483516482</v>
      </c>
      <c r="H8" s="360">
        <f t="shared" si="3"/>
        <v>4178.2857142857147</v>
      </c>
      <c r="I8" s="360">
        <f t="shared" si="3"/>
        <v>2009.6263736263736</v>
      </c>
      <c r="J8" s="360">
        <f t="shared" si="3"/>
        <v>2063.5604395604396</v>
      </c>
      <c r="K8" s="360">
        <f t="shared" si="3"/>
        <v>1761.1428571428571</v>
      </c>
      <c r="L8" s="360">
        <f t="shared" si="3"/>
        <v>2682.5494505494507</v>
      </c>
      <c r="M8" s="360">
        <f t="shared" si="3"/>
        <v>2085.8241758241757</v>
      </c>
      <c r="N8" s="360">
        <f t="shared" si="3"/>
        <v>2620.5714285714284</v>
      </c>
      <c r="O8" s="360">
        <f t="shared" si="3"/>
        <v>3164.8791208791208</v>
      </c>
      <c r="P8" s="360">
        <f t="shared" si="3"/>
        <v>3952.098901098901</v>
      </c>
      <c r="Q8" s="360">
        <f t="shared" si="3"/>
        <v>1430.6923076923076</v>
      </c>
      <c r="R8" s="360">
        <f t="shared" si="3"/>
        <v>1121.9560439560439</v>
      </c>
      <c r="S8" s="360">
        <f t="shared" si="3"/>
        <v>2750.4285714285716</v>
      </c>
      <c r="T8" s="360">
        <f t="shared" si="3"/>
        <v>4821.2747252747249</v>
      </c>
      <c r="U8" s="360">
        <f t="shared" si="3"/>
        <v>1651.7252747252746</v>
      </c>
      <c r="V8" s="379">
        <f t="shared" si="3"/>
        <v>1821.1538461538462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0.35066312291179508</v>
      </c>
      <c r="D9" s="328">
        <f>D8/$B$8*100</f>
        <v>4.2245743722628708</v>
      </c>
      <c r="E9" s="328">
        <f t="shared" ref="E9:V9" si="4">E8/$B$8*100</f>
        <v>3.7664671455764442</v>
      </c>
      <c r="F9" s="328">
        <f>F8/$B$8*100</f>
        <v>8.5025934783669737</v>
      </c>
      <c r="G9" s="328">
        <f t="shared" si="4"/>
        <v>6.2047139630745471</v>
      </c>
      <c r="H9" s="328">
        <f t="shared" si="4"/>
        <v>8.4354381403273706</v>
      </c>
      <c r="I9" s="328">
        <f t="shared" si="4"/>
        <v>4.057185199646808</v>
      </c>
      <c r="J9" s="328">
        <f t="shared" si="4"/>
        <v>4.1660713572610737</v>
      </c>
      <c r="K9" s="328">
        <f t="shared" si="4"/>
        <v>3.5555279470034118</v>
      </c>
      <c r="L9" s="328">
        <f t="shared" si="4"/>
        <v>5.4157330292448522</v>
      </c>
      <c r="M9" s="328">
        <f t="shared" si="4"/>
        <v>4.2110190661703042</v>
      </c>
      <c r="N9" s="328">
        <f t="shared" si="4"/>
        <v>5.2906071268519295</v>
      </c>
      <c r="O9" s="328">
        <f t="shared" si="4"/>
        <v>6.3894965235409744</v>
      </c>
      <c r="P9" s="328">
        <f t="shared" si="4"/>
        <v>7.9787951529242633</v>
      </c>
      <c r="Q9" s="328">
        <f t="shared" si="4"/>
        <v>2.8883894699010084</v>
      </c>
      <c r="R9" s="328">
        <f t="shared" si="4"/>
        <v>2.2650894295235013</v>
      </c>
      <c r="S9" s="328">
        <f t="shared" si="4"/>
        <v>5.5527725148975255</v>
      </c>
      <c r="T9" s="328">
        <f t="shared" si="4"/>
        <v>9.7335528213228724</v>
      </c>
      <c r="U9" s="328">
        <f t="shared" si="4"/>
        <v>3.3346274842150567</v>
      </c>
      <c r="V9" s="329">
        <f t="shared" si="4"/>
        <v>3.6766826549764167</v>
      </c>
    </row>
    <row r="10" spans="1:22" ht="23.25" customHeight="1">
      <c r="A10" s="451" t="s">
        <v>101</v>
      </c>
      <c r="B10" s="462">
        <v>1486482</v>
      </c>
      <c r="C10" s="452">
        <v>5323</v>
      </c>
      <c r="D10" s="452">
        <v>62063</v>
      </c>
      <c r="E10" s="452">
        <v>56885</v>
      </c>
      <c r="F10" s="452">
        <v>125851</v>
      </c>
      <c r="G10" s="452">
        <v>102678</v>
      </c>
      <c r="H10" s="452">
        <v>131396</v>
      </c>
      <c r="I10" s="452">
        <v>56831</v>
      </c>
      <c r="J10" s="452">
        <v>61686</v>
      </c>
      <c r="K10" s="452">
        <v>51774</v>
      </c>
      <c r="L10" s="452">
        <v>78880</v>
      </c>
      <c r="M10" s="452">
        <v>62000</v>
      </c>
      <c r="N10" s="452">
        <v>76917</v>
      </c>
      <c r="O10" s="452">
        <v>91954</v>
      </c>
      <c r="P10" s="452">
        <v>114757</v>
      </c>
      <c r="Q10" s="452">
        <v>41008</v>
      </c>
      <c r="R10" s="452">
        <v>36191</v>
      </c>
      <c r="S10" s="452">
        <v>83129</v>
      </c>
      <c r="T10" s="452">
        <v>144783</v>
      </c>
      <c r="U10" s="452">
        <v>48969</v>
      </c>
      <c r="V10" s="472">
        <v>53407</v>
      </c>
    </row>
    <row r="11" spans="1:22" ht="23.25" customHeight="1">
      <c r="A11" s="427" t="s">
        <v>4</v>
      </c>
      <c r="B11" s="463">
        <v>47951.032258064515</v>
      </c>
      <c r="C11" s="463">
        <v>171.70967741935485</v>
      </c>
      <c r="D11" s="463">
        <v>2002.0322580645161</v>
      </c>
      <c r="E11" s="463">
        <v>1835</v>
      </c>
      <c r="F11" s="463">
        <v>4059.7096774193546</v>
      </c>
      <c r="G11" s="463">
        <v>3312.1935483870966</v>
      </c>
      <c r="H11" s="463">
        <v>4238.5806451612907</v>
      </c>
      <c r="I11" s="463">
        <v>1833.258064516129</v>
      </c>
      <c r="J11" s="463">
        <v>1989.8709677419354</v>
      </c>
      <c r="K11" s="463">
        <v>1670.1290322580646</v>
      </c>
      <c r="L11" s="463">
        <v>2544.516129032258</v>
      </c>
      <c r="M11" s="463">
        <v>2000</v>
      </c>
      <c r="N11" s="463">
        <v>2481.1935483870966</v>
      </c>
      <c r="O11" s="463">
        <v>2966.2580645161293</v>
      </c>
      <c r="P11" s="463">
        <v>3701.8387096774195</v>
      </c>
      <c r="Q11" s="463">
        <v>1322.8387096774193</v>
      </c>
      <c r="R11" s="463">
        <v>1167.4516129032259</v>
      </c>
      <c r="S11" s="463">
        <v>2681.5806451612902</v>
      </c>
      <c r="T11" s="463">
        <v>4670.4193548387093</v>
      </c>
      <c r="U11" s="463">
        <v>1579.6451612903227</v>
      </c>
      <c r="V11" s="473">
        <v>1722.8064516129032</v>
      </c>
    </row>
    <row r="12" spans="1:22" ht="23.25" customHeight="1">
      <c r="A12" s="430" t="s">
        <v>5</v>
      </c>
      <c r="B12" s="464">
        <v>99.999999999999986</v>
      </c>
      <c r="C12" s="458">
        <v>0.358093808064948</v>
      </c>
      <c r="D12" s="458">
        <v>4.1751598741188927</v>
      </c>
      <c r="E12" s="458">
        <v>3.8268206409495709</v>
      </c>
      <c r="F12" s="458">
        <v>8.4663655530305775</v>
      </c>
      <c r="G12" s="458">
        <v>6.9074499388489059</v>
      </c>
      <c r="H12" s="458">
        <v>8.8393939516253806</v>
      </c>
      <c r="I12" s="458">
        <v>3.8231879027125792</v>
      </c>
      <c r="J12" s="458">
        <v>4.1497979793902653</v>
      </c>
      <c r="K12" s="458">
        <v>3.4829886941113317</v>
      </c>
      <c r="L12" s="458">
        <v>5.3064887432205703</v>
      </c>
      <c r="M12" s="458">
        <v>4.1709216795090684</v>
      </c>
      <c r="N12" s="458">
        <v>5.174431981012888</v>
      </c>
      <c r="O12" s="458">
        <v>6.1860150341544671</v>
      </c>
      <c r="P12" s="458">
        <v>7.7200396641197138</v>
      </c>
      <c r="Q12" s="458">
        <v>2.7587283263436757</v>
      </c>
      <c r="R12" s="458">
        <v>2.4346746210179471</v>
      </c>
      <c r="S12" s="458">
        <v>5.592331424127571</v>
      </c>
      <c r="T12" s="458">
        <v>9.739976669747767</v>
      </c>
      <c r="U12" s="458">
        <v>3.2942881245787028</v>
      </c>
      <c r="V12" s="474">
        <v>3.5928453893151753</v>
      </c>
    </row>
    <row r="13" spans="1:22" ht="23.25" customHeight="1">
      <c r="A13" s="425" t="s">
        <v>102</v>
      </c>
      <c r="B13" s="465">
        <v>1435327</v>
      </c>
      <c r="C13" s="456">
        <v>5363</v>
      </c>
      <c r="D13" s="456">
        <v>60561</v>
      </c>
      <c r="E13" s="456">
        <v>54823</v>
      </c>
      <c r="F13" s="456">
        <v>128602</v>
      </c>
      <c r="G13" s="456">
        <v>81989</v>
      </c>
      <c r="H13" s="456">
        <v>114874</v>
      </c>
      <c r="I13" s="456">
        <v>57799</v>
      </c>
      <c r="J13" s="456">
        <v>61074</v>
      </c>
      <c r="K13" s="456">
        <v>50159</v>
      </c>
      <c r="L13" s="456">
        <v>77546</v>
      </c>
      <c r="M13" s="456">
        <v>60463</v>
      </c>
      <c r="N13" s="456">
        <v>76520</v>
      </c>
      <c r="O13" s="456">
        <v>91530</v>
      </c>
      <c r="P13" s="456">
        <v>112914</v>
      </c>
      <c r="Q13" s="456">
        <v>43182</v>
      </c>
      <c r="R13" s="456">
        <v>32353</v>
      </c>
      <c r="S13" s="456">
        <v>82559</v>
      </c>
      <c r="T13" s="456">
        <v>139265</v>
      </c>
      <c r="U13" s="456">
        <v>48394</v>
      </c>
      <c r="V13" s="475">
        <v>55357</v>
      </c>
    </row>
    <row r="14" spans="1:22" ht="23.25" customHeight="1">
      <c r="A14" s="427" t="s">
        <v>4</v>
      </c>
      <c r="B14" s="466">
        <v>4297.3862275449101</v>
      </c>
      <c r="C14" s="466">
        <v>16.056886227544911</v>
      </c>
      <c r="D14" s="466">
        <v>181.32035928143713</v>
      </c>
      <c r="E14" s="466">
        <v>164.14071856287424</v>
      </c>
      <c r="F14" s="466">
        <v>385.03592814371257</v>
      </c>
      <c r="G14" s="466">
        <v>245.4760479041916</v>
      </c>
      <c r="H14" s="466">
        <v>343.93413173652692</v>
      </c>
      <c r="I14" s="466">
        <v>173.05089820359282</v>
      </c>
      <c r="J14" s="466">
        <v>182.8562874251497</v>
      </c>
      <c r="K14" s="466">
        <v>150.17664670658684</v>
      </c>
      <c r="L14" s="466">
        <v>232.17365269461078</v>
      </c>
      <c r="M14" s="466">
        <v>181.02694610778443</v>
      </c>
      <c r="N14" s="466">
        <v>229.10179640718562</v>
      </c>
      <c r="O14" s="466">
        <v>274.04191616766468</v>
      </c>
      <c r="P14" s="466">
        <v>338.06586826347308</v>
      </c>
      <c r="Q14" s="466">
        <v>129.2874251497006</v>
      </c>
      <c r="R14" s="466">
        <v>96.865269461077844</v>
      </c>
      <c r="S14" s="466">
        <v>247.18263473053892</v>
      </c>
      <c r="T14" s="466">
        <v>416.96107784431138</v>
      </c>
      <c r="U14" s="466">
        <v>144.89221556886227</v>
      </c>
      <c r="V14" s="476">
        <v>165.73952095808383</v>
      </c>
    </row>
    <row r="15" spans="1:22" ht="23.25" customHeight="1">
      <c r="A15" s="430" t="s">
        <v>5</v>
      </c>
      <c r="B15" s="467">
        <v>100</v>
      </c>
      <c r="C15" s="460">
        <v>0.37364307924256984</v>
      </c>
      <c r="D15" s="460">
        <v>4.2193172705592525</v>
      </c>
      <c r="E15" s="460">
        <v>3.8195477406890554</v>
      </c>
      <c r="F15" s="460">
        <v>8.9597701429709051</v>
      </c>
      <c r="G15" s="460">
        <v>5.712217494689364</v>
      </c>
      <c r="H15" s="460">
        <v>8.0033330383947341</v>
      </c>
      <c r="I15" s="460">
        <v>4.0268872528699031</v>
      </c>
      <c r="J15" s="460">
        <v>4.255058255017846</v>
      </c>
      <c r="K15" s="460">
        <v>3.4946043654163823</v>
      </c>
      <c r="L15" s="460">
        <v>5.4026713076532387</v>
      </c>
      <c r="M15" s="460">
        <v>4.2124895581285662</v>
      </c>
      <c r="N15" s="460">
        <v>5.3311893387360509</v>
      </c>
      <c r="O15" s="460">
        <v>6.3769440691912012</v>
      </c>
      <c r="P15" s="460">
        <v>7.8667787897810051</v>
      </c>
      <c r="Q15" s="460">
        <v>3.0085130426725062</v>
      </c>
      <c r="R15" s="460">
        <v>2.2540508190816446</v>
      </c>
      <c r="S15" s="460">
        <v>5.7519296996433562</v>
      </c>
      <c r="T15" s="460">
        <v>9.7026670577506042</v>
      </c>
      <c r="U15" s="460">
        <v>3.3716358711290182</v>
      </c>
      <c r="V15" s="477">
        <v>3.8567518063827966</v>
      </c>
    </row>
    <row r="16" spans="1:22" ht="23.25" customHeight="1">
      <c r="A16" s="425" t="s">
        <v>103</v>
      </c>
      <c r="B16" s="465">
        <v>1585651</v>
      </c>
      <c r="C16" s="456">
        <v>5120</v>
      </c>
      <c r="D16" s="456">
        <v>67797</v>
      </c>
      <c r="E16" s="456">
        <v>58064</v>
      </c>
      <c r="F16" s="456">
        <v>128798</v>
      </c>
      <c r="G16" s="456">
        <v>95008</v>
      </c>
      <c r="H16" s="456">
        <v>133954</v>
      </c>
      <c r="I16" s="456">
        <v>68246</v>
      </c>
      <c r="J16" s="456">
        <v>65024</v>
      </c>
      <c r="K16" s="456">
        <v>58331</v>
      </c>
      <c r="L16" s="456">
        <v>87686</v>
      </c>
      <c r="M16" s="456">
        <v>67347</v>
      </c>
      <c r="N16" s="456">
        <v>85035</v>
      </c>
      <c r="O16" s="456">
        <v>104520</v>
      </c>
      <c r="P16" s="456">
        <v>131970</v>
      </c>
      <c r="Q16" s="456">
        <v>46003</v>
      </c>
      <c r="R16" s="456">
        <v>33554</v>
      </c>
      <c r="S16" s="456">
        <v>84601</v>
      </c>
      <c r="T16" s="456">
        <v>154688</v>
      </c>
      <c r="U16" s="456">
        <v>52944</v>
      </c>
      <c r="V16" s="475">
        <v>56961</v>
      </c>
    </row>
    <row r="17" spans="1:22" ht="23.25" customHeight="1">
      <c r="A17" s="427" t="s">
        <v>4</v>
      </c>
      <c r="B17" s="466">
        <v>51150.032258064515</v>
      </c>
      <c r="C17" s="466">
        <v>165.16129032258064</v>
      </c>
      <c r="D17" s="466">
        <v>2187</v>
      </c>
      <c r="E17" s="466">
        <v>1873.0322580645161</v>
      </c>
      <c r="F17" s="466">
        <v>4154.7741935483873</v>
      </c>
      <c r="G17" s="466">
        <v>3064.7741935483873</v>
      </c>
      <c r="H17" s="466">
        <v>4321.0967741935483</v>
      </c>
      <c r="I17" s="466">
        <v>2201.483870967742</v>
      </c>
      <c r="J17" s="466">
        <v>2097.5483870967741</v>
      </c>
      <c r="K17" s="466">
        <v>1881.6451612903227</v>
      </c>
      <c r="L17" s="466">
        <v>2828.5806451612902</v>
      </c>
      <c r="M17" s="466">
        <v>2172.483870967742</v>
      </c>
      <c r="N17" s="466">
        <v>2743.0645161290322</v>
      </c>
      <c r="O17" s="466">
        <v>3371.6129032258063</v>
      </c>
      <c r="P17" s="466">
        <v>4257.0967741935483</v>
      </c>
      <c r="Q17" s="466">
        <v>1483.9677419354839</v>
      </c>
      <c r="R17" s="466">
        <v>1082.3870967741937</v>
      </c>
      <c r="S17" s="466">
        <v>2729.0645161290322</v>
      </c>
      <c r="T17" s="466">
        <v>4989.9354838709678</v>
      </c>
      <c r="U17" s="466">
        <v>1707.8709677419354</v>
      </c>
      <c r="V17" s="476">
        <v>1837.4516129032259</v>
      </c>
    </row>
    <row r="18" spans="1:22" ht="23.25" customHeight="1" thickBot="1">
      <c r="A18" s="431" t="s">
        <v>5</v>
      </c>
      <c r="B18" s="468">
        <v>100.00000000000001</v>
      </c>
      <c r="C18" s="453">
        <v>0.32289576962395888</v>
      </c>
      <c r="D18" s="453">
        <v>4.2756571275772535</v>
      </c>
      <c r="E18" s="453">
        <v>3.6618398373917089</v>
      </c>
      <c r="F18" s="453">
        <v>8.1227205734427059</v>
      </c>
      <c r="G18" s="453">
        <v>5.9917346250845869</v>
      </c>
      <c r="H18" s="453">
        <v>8.4478867039468337</v>
      </c>
      <c r="I18" s="453">
        <v>4.3039735729993547</v>
      </c>
      <c r="J18" s="453">
        <v>4.1007762742242777</v>
      </c>
      <c r="K18" s="453">
        <v>3.6786783472529581</v>
      </c>
      <c r="L18" s="453">
        <v>5.5299684482903242</v>
      </c>
      <c r="M18" s="453">
        <v>4.2472776165751478</v>
      </c>
      <c r="N18" s="453">
        <v>5.3627815956979186</v>
      </c>
      <c r="O18" s="453">
        <v>6.5916144220890978</v>
      </c>
      <c r="P18" s="453">
        <v>8.3227645932175491</v>
      </c>
      <c r="Q18" s="453">
        <v>2.9012058769552698</v>
      </c>
      <c r="R18" s="453">
        <v>2.1161024714770145</v>
      </c>
      <c r="S18" s="453">
        <v>5.3354111339758878</v>
      </c>
      <c r="T18" s="453">
        <v>9.755488439763857</v>
      </c>
      <c r="U18" s="453">
        <v>3.3389440677677498</v>
      </c>
      <c r="V18" s="478">
        <v>3.5922785026465469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V18"/>
  <sheetViews>
    <sheetView workbookViewId="0">
      <selection activeCell="C7" sqref="C7"/>
    </sheetView>
  </sheetViews>
  <sheetFormatPr defaultRowHeight="13.5"/>
  <sheetData>
    <row r="1" spans="1:22" ht="25.5">
      <c r="A1" s="541" t="s">
        <v>192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4096777</v>
      </c>
      <c r="C4" s="380">
        <f>C7</f>
        <v>14573</v>
      </c>
      <c r="D4" s="380">
        <f t="shared" ref="D4:V4" si="0">D7</f>
        <v>175090</v>
      </c>
      <c r="E4" s="380">
        <f t="shared" si="0"/>
        <v>154596</v>
      </c>
      <c r="F4" s="380">
        <f t="shared" si="0"/>
        <v>331936</v>
      </c>
      <c r="G4" s="380">
        <f t="shared" si="0"/>
        <v>252122</v>
      </c>
      <c r="H4" s="380">
        <f t="shared" si="0"/>
        <v>337360</v>
      </c>
      <c r="I4" s="380">
        <f t="shared" si="0"/>
        <v>168641</v>
      </c>
      <c r="J4" s="380">
        <f t="shared" si="0"/>
        <v>177731</v>
      </c>
      <c r="K4" s="380">
        <f>K7</f>
        <v>146117</v>
      </c>
      <c r="L4" s="380">
        <f t="shared" si="0"/>
        <v>231393</v>
      </c>
      <c r="M4" s="380">
        <f t="shared" si="0"/>
        <v>171758</v>
      </c>
      <c r="N4" s="380">
        <f t="shared" si="0"/>
        <v>220614</v>
      </c>
      <c r="O4" s="380">
        <f t="shared" si="0"/>
        <v>266873</v>
      </c>
      <c r="P4" s="380">
        <f>P7</f>
        <v>331189</v>
      </c>
      <c r="Q4" s="380">
        <f t="shared" si="0"/>
        <v>102498</v>
      </c>
      <c r="R4" s="380">
        <f t="shared" si="0"/>
        <v>89321</v>
      </c>
      <c r="S4" s="380">
        <f t="shared" si="0"/>
        <v>223980</v>
      </c>
      <c r="T4" s="380">
        <f>T7</f>
        <v>407567</v>
      </c>
      <c r="U4" s="380">
        <f t="shared" si="0"/>
        <v>133235</v>
      </c>
      <c r="V4" s="381">
        <f t="shared" si="0"/>
        <v>160183</v>
      </c>
    </row>
    <row r="5" spans="1:22" ht="23.25" customHeight="1">
      <c r="A5" s="387" t="s">
        <v>4</v>
      </c>
      <c r="B5" s="433">
        <f>B4/90</f>
        <v>45519.744444444441</v>
      </c>
      <c r="C5" s="433">
        <f t="shared" ref="C5:U5" si="1">C4/90</f>
        <v>161.92222222222222</v>
      </c>
      <c r="D5" s="433">
        <f t="shared" si="1"/>
        <v>1945.4444444444443</v>
      </c>
      <c r="E5" s="433">
        <f t="shared" si="1"/>
        <v>1717.7333333333333</v>
      </c>
      <c r="F5" s="433">
        <f t="shared" si="1"/>
        <v>3688.1777777777779</v>
      </c>
      <c r="G5" s="433">
        <f t="shared" si="1"/>
        <v>2801.3555555555554</v>
      </c>
      <c r="H5" s="433">
        <f t="shared" si="1"/>
        <v>3748.4444444444443</v>
      </c>
      <c r="I5" s="433">
        <f t="shared" si="1"/>
        <v>1873.7888888888888</v>
      </c>
      <c r="J5" s="433">
        <f t="shared" si="1"/>
        <v>1974.7888888888888</v>
      </c>
      <c r="K5" s="433">
        <f t="shared" si="1"/>
        <v>1623.5222222222221</v>
      </c>
      <c r="L5" s="433">
        <f t="shared" si="1"/>
        <v>2571.0333333333333</v>
      </c>
      <c r="M5" s="433">
        <f t="shared" si="1"/>
        <v>1908.4222222222222</v>
      </c>
      <c r="N5" s="433">
        <f t="shared" si="1"/>
        <v>2451.2666666666669</v>
      </c>
      <c r="O5" s="433">
        <f t="shared" si="1"/>
        <v>2965.2555555555555</v>
      </c>
      <c r="P5" s="433">
        <f t="shared" si="1"/>
        <v>3679.8777777777777</v>
      </c>
      <c r="Q5" s="433">
        <f t="shared" si="1"/>
        <v>1138.8666666666666</v>
      </c>
      <c r="R5" s="433">
        <f t="shared" si="1"/>
        <v>992.45555555555552</v>
      </c>
      <c r="S5" s="433">
        <f t="shared" si="1"/>
        <v>2488.6666666666665</v>
      </c>
      <c r="T5" s="433">
        <f t="shared" si="1"/>
        <v>4528.5222222222219</v>
      </c>
      <c r="U5" s="433">
        <f t="shared" si="1"/>
        <v>1480.3888888888889</v>
      </c>
      <c r="V5" s="435">
        <f>V4/90</f>
        <v>1779.8111111111111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0.35571865395651264</v>
      </c>
      <c r="D6" s="384">
        <f>D5/$B$5*100</f>
        <v>4.2738474659470116</v>
      </c>
      <c r="E6" s="384">
        <f t="shared" ref="E6:V6" si="2">E5/$B$5*100</f>
        <v>3.7736005645413462</v>
      </c>
      <c r="F6" s="384">
        <f>F5/$B$5*100</f>
        <v>8.1023692527076783</v>
      </c>
      <c r="G6" s="384">
        <f t="shared" si="2"/>
        <v>6.154154839279756</v>
      </c>
      <c r="H6" s="384">
        <f t="shared" si="2"/>
        <v>8.2347660124043855</v>
      </c>
      <c r="I6" s="384">
        <f t="shared" si="2"/>
        <v>4.1164310383503908</v>
      </c>
      <c r="J6" s="384">
        <f t="shared" si="2"/>
        <v>4.3383127761164451</v>
      </c>
      <c r="K6" s="384">
        <f t="shared" si="2"/>
        <v>3.5666329897868501</v>
      </c>
      <c r="L6" s="384">
        <f t="shared" si="2"/>
        <v>5.6481717213311837</v>
      </c>
      <c r="M6" s="384">
        <f t="shared" si="2"/>
        <v>4.1925152381982231</v>
      </c>
      <c r="N6" s="384">
        <f t="shared" si="2"/>
        <v>5.3850624527524937</v>
      </c>
      <c r="O6" s="384">
        <f t="shared" si="2"/>
        <v>6.5142183721496192</v>
      </c>
      <c r="P6" s="384">
        <f t="shared" si="2"/>
        <v>8.084135406930864</v>
      </c>
      <c r="Q6" s="384">
        <f t="shared" si="2"/>
        <v>2.5019179711270589</v>
      </c>
      <c r="R6" s="384">
        <f t="shared" si="2"/>
        <v>2.1802748843786226</v>
      </c>
      <c r="S6" s="384">
        <f t="shared" si="2"/>
        <v>5.467224601192596</v>
      </c>
      <c r="T6" s="384">
        <f t="shared" si="2"/>
        <v>9.9484790116718589</v>
      </c>
      <c r="U6" s="384">
        <f t="shared" si="2"/>
        <v>3.2521906855071685</v>
      </c>
      <c r="V6" s="385">
        <f t="shared" si="2"/>
        <v>3.9099760616699424</v>
      </c>
    </row>
    <row r="7" spans="1:22" ht="23.25" customHeight="1" thickTop="1">
      <c r="A7" s="322" t="s">
        <v>70</v>
      </c>
      <c r="B7" s="323">
        <f>B10+B13+B16</f>
        <v>4096777</v>
      </c>
      <c r="C7" s="392">
        <f>C10+C13+C16</f>
        <v>14573</v>
      </c>
      <c r="D7" s="392">
        <f t="shared" ref="D7:U7" si="3">D10+D13+D16</f>
        <v>175090</v>
      </c>
      <c r="E7" s="392">
        <f t="shared" si="3"/>
        <v>154596</v>
      </c>
      <c r="F7" s="392">
        <f t="shared" si="3"/>
        <v>331936</v>
      </c>
      <c r="G7" s="392">
        <f t="shared" si="3"/>
        <v>252122</v>
      </c>
      <c r="H7" s="392">
        <f t="shared" si="3"/>
        <v>337360</v>
      </c>
      <c r="I7" s="392">
        <f t="shared" si="3"/>
        <v>168641</v>
      </c>
      <c r="J7" s="392">
        <f t="shared" si="3"/>
        <v>177731</v>
      </c>
      <c r="K7" s="392">
        <f t="shared" si="3"/>
        <v>146117</v>
      </c>
      <c r="L7" s="392">
        <f t="shared" si="3"/>
        <v>231393</v>
      </c>
      <c r="M7" s="392">
        <f t="shared" si="3"/>
        <v>171758</v>
      </c>
      <c r="N7" s="392">
        <f t="shared" si="3"/>
        <v>220614</v>
      </c>
      <c r="O7" s="392">
        <f t="shared" si="3"/>
        <v>266873</v>
      </c>
      <c r="P7" s="392">
        <f t="shared" si="3"/>
        <v>331189</v>
      </c>
      <c r="Q7" s="392">
        <f t="shared" si="3"/>
        <v>102498</v>
      </c>
      <c r="R7" s="392">
        <f t="shared" si="3"/>
        <v>89321</v>
      </c>
      <c r="S7" s="392">
        <f t="shared" si="3"/>
        <v>223980</v>
      </c>
      <c r="T7" s="392">
        <f t="shared" si="3"/>
        <v>407567</v>
      </c>
      <c r="U7" s="392">
        <f t="shared" si="3"/>
        <v>133235</v>
      </c>
      <c r="V7" s="471">
        <f>V10+V13+V16</f>
        <v>160183</v>
      </c>
    </row>
    <row r="8" spans="1:22" ht="23.25" customHeight="1">
      <c r="A8" s="306" t="s">
        <v>4</v>
      </c>
      <c r="B8" s="360">
        <f>B7/90</f>
        <v>45519.744444444441</v>
      </c>
      <c r="C8" s="360">
        <f t="shared" ref="C8:U8" si="4">C7/90</f>
        <v>161.92222222222222</v>
      </c>
      <c r="D8" s="360">
        <f t="shared" si="4"/>
        <v>1945.4444444444443</v>
      </c>
      <c r="E8" s="360">
        <f t="shared" si="4"/>
        <v>1717.7333333333333</v>
      </c>
      <c r="F8" s="360">
        <f t="shared" si="4"/>
        <v>3688.1777777777779</v>
      </c>
      <c r="G8" s="360">
        <f t="shared" si="4"/>
        <v>2801.3555555555554</v>
      </c>
      <c r="H8" s="360">
        <f t="shared" si="4"/>
        <v>3748.4444444444443</v>
      </c>
      <c r="I8" s="360">
        <f t="shared" si="4"/>
        <v>1873.7888888888888</v>
      </c>
      <c r="J8" s="360">
        <f t="shared" si="4"/>
        <v>1974.7888888888888</v>
      </c>
      <c r="K8" s="360">
        <f t="shared" si="4"/>
        <v>1623.5222222222221</v>
      </c>
      <c r="L8" s="360">
        <f t="shared" si="4"/>
        <v>2571.0333333333333</v>
      </c>
      <c r="M8" s="360">
        <f t="shared" si="4"/>
        <v>1908.4222222222222</v>
      </c>
      <c r="N8" s="360">
        <f t="shared" si="4"/>
        <v>2451.2666666666669</v>
      </c>
      <c r="O8" s="360">
        <f t="shared" si="4"/>
        <v>2965.2555555555555</v>
      </c>
      <c r="P8" s="360">
        <f t="shared" si="4"/>
        <v>3679.8777777777777</v>
      </c>
      <c r="Q8" s="360">
        <f t="shared" si="4"/>
        <v>1138.8666666666666</v>
      </c>
      <c r="R8" s="360">
        <f t="shared" si="4"/>
        <v>992.45555555555552</v>
      </c>
      <c r="S8" s="360">
        <f t="shared" si="4"/>
        <v>2488.6666666666665</v>
      </c>
      <c r="T8" s="360">
        <f t="shared" si="4"/>
        <v>4528.5222222222219</v>
      </c>
      <c r="U8" s="360">
        <f t="shared" si="4"/>
        <v>1480.3888888888889</v>
      </c>
      <c r="V8" s="379">
        <f>V7/90</f>
        <v>1779.8111111111111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0.35571865395651264</v>
      </c>
      <c r="D9" s="328">
        <f>D8/$B$8*100</f>
        <v>4.2738474659470116</v>
      </c>
      <c r="E9" s="328">
        <f t="shared" ref="E9:V9" si="5">E8/$B$8*100</f>
        <v>3.7736005645413462</v>
      </c>
      <c r="F9" s="328">
        <f>F8/$B$8*100</f>
        <v>8.1023692527076783</v>
      </c>
      <c r="G9" s="328">
        <f t="shared" si="5"/>
        <v>6.154154839279756</v>
      </c>
      <c r="H9" s="328">
        <f t="shared" si="5"/>
        <v>8.2347660124043855</v>
      </c>
      <c r="I9" s="328">
        <f t="shared" si="5"/>
        <v>4.1164310383503908</v>
      </c>
      <c r="J9" s="328">
        <f t="shared" si="5"/>
        <v>4.3383127761164451</v>
      </c>
      <c r="K9" s="328">
        <f t="shared" si="5"/>
        <v>3.5666329897868501</v>
      </c>
      <c r="L9" s="328">
        <f t="shared" si="5"/>
        <v>5.6481717213311837</v>
      </c>
      <c r="M9" s="328">
        <f t="shared" si="5"/>
        <v>4.1925152381982231</v>
      </c>
      <c r="N9" s="328">
        <f t="shared" si="5"/>
        <v>5.3850624527524937</v>
      </c>
      <c r="O9" s="328">
        <f t="shared" si="5"/>
        <v>6.5142183721496192</v>
      </c>
      <c r="P9" s="328">
        <f t="shared" si="5"/>
        <v>8.084135406930864</v>
      </c>
      <c r="Q9" s="328">
        <f t="shared" si="5"/>
        <v>2.5019179711270589</v>
      </c>
      <c r="R9" s="328">
        <f t="shared" si="5"/>
        <v>2.1802748843786226</v>
      </c>
      <c r="S9" s="328">
        <f t="shared" si="5"/>
        <v>5.467224601192596</v>
      </c>
      <c r="T9" s="328">
        <f t="shared" si="5"/>
        <v>9.9484790116718589</v>
      </c>
      <c r="U9" s="328">
        <f t="shared" si="5"/>
        <v>3.2521906855071685</v>
      </c>
      <c r="V9" s="329">
        <f t="shared" si="5"/>
        <v>3.9099760616699424</v>
      </c>
    </row>
    <row r="10" spans="1:22" ht="23.25" customHeight="1">
      <c r="A10" s="451" t="s">
        <v>22</v>
      </c>
      <c r="B10" s="462">
        <f>SUM(C10:V10)</f>
        <v>1318123</v>
      </c>
      <c r="C10" s="452">
        <v>4527</v>
      </c>
      <c r="D10" s="452">
        <v>57730</v>
      </c>
      <c r="E10" s="452">
        <v>49075</v>
      </c>
      <c r="F10" s="452">
        <v>102810</v>
      </c>
      <c r="G10" s="452">
        <v>82811</v>
      </c>
      <c r="H10" s="452">
        <v>108710</v>
      </c>
      <c r="I10" s="452">
        <v>54909</v>
      </c>
      <c r="J10" s="452">
        <v>61195</v>
      </c>
      <c r="K10" s="452">
        <v>47654</v>
      </c>
      <c r="L10" s="452">
        <v>73119</v>
      </c>
      <c r="M10" s="452">
        <v>55033</v>
      </c>
      <c r="N10" s="452">
        <v>69650</v>
      </c>
      <c r="O10" s="452">
        <v>86081</v>
      </c>
      <c r="P10" s="452">
        <v>106322</v>
      </c>
      <c r="Q10" s="452">
        <v>30814</v>
      </c>
      <c r="R10" s="452">
        <v>28590</v>
      </c>
      <c r="S10" s="452">
        <v>69866</v>
      </c>
      <c r="T10" s="452">
        <v>135452</v>
      </c>
      <c r="U10" s="452">
        <v>42316</v>
      </c>
      <c r="V10" s="454">
        <v>51459</v>
      </c>
    </row>
    <row r="11" spans="1:22" ht="23.25" customHeight="1">
      <c r="A11" s="427" t="s">
        <v>4</v>
      </c>
      <c r="B11" s="463">
        <f>B10/31</f>
        <v>42520.096774193546</v>
      </c>
      <c r="C11" s="463">
        <f t="shared" ref="C11:U11" si="6">C10/31</f>
        <v>146.03225806451613</v>
      </c>
      <c r="D11" s="463">
        <f t="shared" si="6"/>
        <v>1862.258064516129</v>
      </c>
      <c r="E11" s="463">
        <f t="shared" si="6"/>
        <v>1583.0645161290322</v>
      </c>
      <c r="F11" s="463">
        <f t="shared" si="6"/>
        <v>3316.4516129032259</v>
      </c>
      <c r="G11" s="463">
        <f t="shared" si="6"/>
        <v>2671.3225806451615</v>
      </c>
      <c r="H11" s="463">
        <f t="shared" si="6"/>
        <v>3506.7741935483873</v>
      </c>
      <c r="I11" s="463">
        <f t="shared" si="6"/>
        <v>1771.258064516129</v>
      </c>
      <c r="J11" s="463">
        <f t="shared" si="6"/>
        <v>1974.0322580645161</v>
      </c>
      <c r="K11" s="463">
        <f t="shared" si="6"/>
        <v>1537.2258064516129</v>
      </c>
      <c r="L11" s="463">
        <f t="shared" si="6"/>
        <v>2358.6774193548385</v>
      </c>
      <c r="M11" s="463">
        <f t="shared" si="6"/>
        <v>1775.258064516129</v>
      </c>
      <c r="N11" s="463">
        <f t="shared" si="6"/>
        <v>2246.7741935483873</v>
      </c>
      <c r="O11" s="463">
        <f t="shared" si="6"/>
        <v>2776.8064516129034</v>
      </c>
      <c r="P11" s="463">
        <f t="shared" si="6"/>
        <v>3429.7419354838707</v>
      </c>
      <c r="Q11" s="463">
        <f t="shared" si="6"/>
        <v>994</v>
      </c>
      <c r="R11" s="463">
        <f t="shared" si="6"/>
        <v>922.25806451612902</v>
      </c>
      <c r="S11" s="463">
        <f t="shared" si="6"/>
        <v>2253.7419354838707</v>
      </c>
      <c r="T11" s="463">
        <f t="shared" si="6"/>
        <v>4369.4193548387093</v>
      </c>
      <c r="U11" s="463">
        <f t="shared" si="6"/>
        <v>1365.0322580645161</v>
      </c>
      <c r="V11" s="469">
        <f>V10/31</f>
        <v>1659.9677419354839</v>
      </c>
    </row>
    <row r="12" spans="1:22" ht="23.25" customHeight="1">
      <c r="A12" s="430" t="s">
        <v>5</v>
      </c>
      <c r="B12" s="464">
        <v>100</v>
      </c>
      <c r="C12" s="458">
        <f>C11/$B$11*100</f>
        <v>0.34344291086643663</v>
      </c>
      <c r="D12" s="458">
        <f t="shared" ref="D12:Q12" si="7">D11/$B$11*100</f>
        <v>4.3797126671790112</v>
      </c>
      <c r="E12" s="458">
        <f t="shared" si="7"/>
        <v>3.7230971616457644</v>
      </c>
      <c r="F12" s="458">
        <f t="shared" si="7"/>
        <v>7.7997273395578413</v>
      </c>
      <c r="G12" s="458">
        <f t="shared" si="7"/>
        <v>6.2824941223239419</v>
      </c>
      <c r="H12" s="458">
        <f t="shared" si="7"/>
        <v>8.2473335189508123</v>
      </c>
      <c r="I12" s="458">
        <f t="shared" si="7"/>
        <v>4.1656962210658639</v>
      </c>
      <c r="J12" s="458">
        <f t="shared" si="7"/>
        <v>4.6425864657547136</v>
      </c>
      <c r="K12" s="458">
        <f t="shared" si="7"/>
        <v>3.6152923513207798</v>
      </c>
      <c r="L12" s="458">
        <f t="shared" si="7"/>
        <v>5.5472061408533193</v>
      </c>
      <c r="M12" s="458">
        <f t="shared" si="7"/>
        <v>4.1751035373785301</v>
      </c>
      <c r="N12" s="458">
        <f t="shared" si="7"/>
        <v>5.2840288804610811</v>
      </c>
      <c r="O12" s="458">
        <f t="shared" si="7"/>
        <v>6.5305741573434357</v>
      </c>
      <c r="P12" s="458">
        <f t="shared" si="7"/>
        <v>8.0661668144778602</v>
      </c>
      <c r="Q12" s="458">
        <f t="shared" si="7"/>
        <v>2.3377181036974548</v>
      </c>
      <c r="R12" s="458">
        <f>R11/$B$11*100</f>
        <v>2.1689933337025455</v>
      </c>
      <c r="S12" s="458">
        <f>S11/$B$11*100</f>
        <v>5.3004158185541108</v>
      </c>
      <c r="T12" s="458">
        <f>T11/$B$11*100</f>
        <v>10.276127493412982</v>
      </c>
      <c r="U12" s="458">
        <f>U11/$B$11*100</f>
        <v>3.2103225571513434</v>
      </c>
      <c r="V12" s="459">
        <f>V11/$B$11*100</f>
        <v>3.9039604043021785</v>
      </c>
    </row>
    <row r="13" spans="1:22" ht="23.25" customHeight="1">
      <c r="A13" s="425" t="s">
        <v>23</v>
      </c>
      <c r="B13" s="465">
        <f>SUM(C13:V13)</f>
        <v>1280005</v>
      </c>
      <c r="C13" s="456">
        <v>4556</v>
      </c>
      <c r="D13" s="456">
        <v>55103</v>
      </c>
      <c r="E13" s="456">
        <v>47572</v>
      </c>
      <c r="F13" s="456">
        <v>98853</v>
      </c>
      <c r="G13" s="456">
        <v>81216</v>
      </c>
      <c r="H13" s="456">
        <v>109089</v>
      </c>
      <c r="I13" s="456">
        <v>51692</v>
      </c>
      <c r="J13" s="456">
        <v>54400</v>
      </c>
      <c r="K13" s="456">
        <v>46157</v>
      </c>
      <c r="L13" s="456">
        <v>73350</v>
      </c>
      <c r="M13" s="456">
        <v>53443</v>
      </c>
      <c r="N13" s="456">
        <v>68316</v>
      </c>
      <c r="O13" s="456">
        <v>81838</v>
      </c>
      <c r="P13" s="456">
        <v>105279</v>
      </c>
      <c r="Q13" s="456">
        <v>33007</v>
      </c>
      <c r="R13" s="456">
        <v>27333</v>
      </c>
      <c r="S13" s="456">
        <v>67940</v>
      </c>
      <c r="T13" s="456">
        <v>128532</v>
      </c>
      <c r="U13" s="456">
        <v>40877</v>
      </c>
      <c r="V13" s="457">
        <v>51452</v>
      </c>
    </row>
    <row r="14" spans="1:22" ht="23.25" customHeight="1">
      <c r="A14" s="427" t="s">
        <v>4</v>
      </c>
      <c r="B14" s="466">
        <f>B13/28</f>
        <v>45714.464285714283</v>
      </c>
      <c r="C14" s="466">
        <f t="shared" ref="C14:U14" si="8">C13/28</f>
        <v>162.71428571428572</v>
      </c>
      <c r="D14" s="466">
        <f t="shared" si="8"/>
        <v>1967.9642857142858</v>
      </c>
      <c r="E14" s="466">
        <f t="shared" si="8"/>
        <v>1699</v>
      </c>
      <c r="F14" s="466">
        <f t="shared" si="8"/>
        <v>3530.4642857142858</v>
      </c>
      <c r="G14" s="466">
        <f t="shared" si="8"/>
        <v>2900.5714285714284</v>
      </c>
      <c r="H14" s="466">
        <f t="shared" si="8"/>
        <v>3896.0357142857142</v>
      </c>
      <c r="I14" s="466">
        <f t="shared" si="8"/>
        <v>1846.1428571428571</v>
      </c>
      <c r="J14" s="466">
        <f t="shared" si="8"/>
        <v>1942.8571428571429</v>
      </c>
      <c r="K14" s="466">
        <f t="shared" si="8"/>
        <v>1648.4642857142858</v>
      </c>
      <c r="L14" s="466">
        <f t="shared" si="8"/>
        <v>2619.6428571428573</v>
      </c>
      <c r="M14" s="466">
        <f t="shared" si="8"/>
        <v>1908.6785714285713</v>
      </c>
      <c r="N14" s="466">
        <f t="shared" si="8"/>
        <v>2439.8571428571427</v>
      </c>
      <c r="O14" s="466">
        <f t="shared" si="8"/>
        <v>2922.7857142857142</v>
      </c>
      <c r="P14" s="466">
        <f t="shared" si="8"/>
        <v>3759.9642857142858</v>
      </c>
      <c r="Q14" s="466">
        <f t="shared" si="8"/>
        <v>1178.8214285714287</v>
      </c>
      <c r="R14" s="466">
        <f t="shared" si="8"/>
        <v>976.17857142857144</v>
      </c>
      <c r="S14" s="466">
        <f t="shared" si="8"/>
        <v>2426.4285714285716</v>
      </c>
      <c r="T14" s="466">
        <f t="shared" si="8"/>
        <v>4590.4285714285716</v>
      </c>
      <c r="U14" s="466">
        <f t="shared" si="8"/>
        <v>1459.8928571428571</v>
      </c>
      <c r="V14" s="470">
        <f>V13/28</f>
        <v>1837.5714285714287</v>
      </c>
    </row>
    <row r="15" spans="1:22" ht="23.25" customHeight="1">
      <c r="A15" s="430" t="s">
        <v>5</v>
      </c>
      <c r="B15" s="467">
        <v>100</v>
      </c>
      <c r="C15" s="460">
        <f>C14/$B$14*100</f>
        <v>0.35593610962457178</v>
      </c>
      <c r="D15" s="460">
        <f t="shared" ref="D15:R15" si="9">D14/$B$14*100</f>
        <v>4.3049050589646134</v>
      </c>
      <c r="E15" s="460">
        <f t="shared" si="9"/>
        <v>3.7165479822344443</v>
      </c>
      <c r="F15" s="460">
        <f t="shared" si="9"/>
        <v>7.7228604575763384</v>
      </c>
      <c r="G15" s="460">
        <f t="shared" si="9"/>
        <v>6.3449752149405665</v>
      </c>
      <c r="H15" s="460">
        <f t="shared" si="9"/>
        <v>8.5225448338092438</v>
      </c>
      <c r="I15" s="460">
        <f t="shared" si="9"/>
        <v>4.0384217249151373</v>
      </c>
      <c r="J15" s="460">
        <f t="shared" si="9"/>
        <v>4.2499833985023505</v>
      </c>
      <c r="K15" s="460">
        <f t="shared" si="9"/>
        <v>3.6060015390564888</v>
      </c>
      <c r="L15" s="460">
        <f t="shared" si="9"/>
        <v>5.7304463654438855</v>
      </c>
      <c r="M15" s="460">
        <f t="shared" si="9"/>
        <v>4.1752180655544313</v>
      </c>
      <c r="N15" s="460">
        <f t="shared" si="9"/>
        <v>5.3371666516927663</v>
      </c>
      <c r="O15" s="460">
        <f t="shared" si="9"/>
        <v>6.393568775121973</v>
      </c>
      <c r="P15" s="460">
        <f t="shared" si="9"/>
        <v>8.2248897465244291</v>
      </c>
      <c r="Q15" s="460">
        <f t="shared" si="9"/>
        <v>2.578661802102336</v>
      </c>
      <c r="R15" s="460">
        <f t="shared" si="9"/>
        <v>2.1353822836629544</v>
      </c>
      <c r="S15" s="460">
        <f>S14/$B$14*100</f>
        <v>5.3077917664384131</v>
      </c>
      <c r="T15" s="460">
        <f>T14/$B$14*100</f>
        <v>10.041523275299708</v>
      </c>
      <c r="U15" s="460">
        <f>U14/$B$14*100</f>
        <v>3.1935031503783193</v>
      </c>
      <c r="V15" s="461">
        <f>V14/$B$14*100</f>
        <v>4.0196717981570389</v>
      </c>
    </row>
    <row r="16" spans="1:22" ht="23.25" customHeight="1">
      <c r="A16" s="425" t="s">
        <v>24</v>
      </c>
      <c r="B16" s="465">
        <f>SUM(C16:V16)</f>
        <v>1498649</v>
      </c>
      <c r="C16" s="456">
        <v>5490</v>
      </c>
      <c r="D16" s="456">
        <v>62257</v>
      </c>
      <c r="E16" s="456">
        <v>57949</v>
      </c>
      <c r="F16" s="456">
        <v>130273</v>
      </c>
      <c r="G16" s="456">
        <v>88095</v>
      </c>
      <c r="H16" s="456">
        <v>119561</v>
      </c>
      <c r="I16" s="456">
        <v>62040</v>
      </c>
      <c r="J16" s="456">
        <v>62136</v>
      </c>
      <c r="K16" s="456">
        <v>52306</v>
      </c>
      <c r="L16" s="456">
        <v>84924</v>
      </c>
      <c r="M16" s="456">
        <v>63282</v>
      </c>
      <c r="N16" s="456">
        <v>82648</v>
      </c>
      <c r="O16" s="456">
        <v>98954</v>
      </c>
      <c r="P16" s="456">
        <v>119588</v>
      </c>
      <c r="Q16" s="456">
        <v>38677</v>
      </c>
      <c r="R16" s="456">
        <v>33398</v>
      </c>
      <c r="S16" s="456">
        <v>86174</v>
      </c>
      <c r="T16" s="456">
        <v>143583</v>
      </c>
      <c r="U16" s="456">
        <v>50042</v>
      </c>
      <c r="V16" s="457">
        <v>57272</v>
      </c>
    </row>
    <row r="17" spans="1:22" ht="23.25" customHeight="1">
      <c r="A17" s="427" t="s">
        <v>4</v>
      </c>
      <c r="B17" s="466">
        <f>B16/31</f>
        <v>48343.516129032258</v>
      </c>
      <c r="C17" s="466">
        <f t="shared" ref="C17:V17" si="10">C16/31</f>
        <v>177.09677419354838</v>
      </c>
      <c r="D17" s="466">
        <f t="shared" si="10"/>
        <v>2008.2903225806451</v>
      </c>
      <c r="E17" s="466">
        <f t="shared" si="10"/>
        <v>1869.3225806451612</v>
      </c>
      <c r="F17" s="466">
        <f t="shared" si="10"/>
        <v>4202.3548387096771</v>
      </c>
      <c r="G17" s="466">
        <f t="shared" si="10"/>
        <v>2841.7741935483873</v>
      </c>
      <c r="H17" s="466">
        <f t="shared" si="10"/>
        <v>3856.8064516129034</v>
      </c>
      <c r="I17" s="466">
        <f t="shared" si="10"/>
        <v>2001.2903225806451</v>
      </c>
      <c r="J17" s="466">
        <f t="shared" si="10"/>
        <v>2004.3870967741937</v>
      </c>
      <c r="K17" s="466">
        <f t="shared" si="10"/>
        <v>1687.2903225806451</v>
      </c>
      <c r="L17" s="466">
        <f t="shared" si="10"/>
        <v>2739.483870967742</v>
      </c>
      <c r="M17" s="466">
        <f t="shared" si="10"/>
        <v>2041.3548387096773</v>
      </c>
      <c r="N17" s="466">
        <f t="shared" si="10"/>
        <v>2666.0645161290322</v>
      </c>
      <c r="O17" s="466">
        <f t="shared" si="10"/>
        <v>3192.0645161290322</v>
      </c>
      <c r="P17" s="466">
        <f t="shared" si="10"/>
        <v>3857.6774193548385</v>
      </c>
      <c r="Q17" s="466">
        <f t="shared" si="10"/>
        <v>1247.6451612903227</v>
      </c>
      <c r="R17" s="466">
        <f t="shared" si="10"/>
        <v>1077.3548387096773</v>
      </c>
      <c r="S17" s="466">
        <f t="shared" si="10"/>
        <v>2779.8064516129034</v>
      </c>
      <c r="T17" s="466">
        <f t="shared" si="10"/>
        <v>4631.7096774193551</v>
      </c>
      <c r="U17" s="466">
        <f t="shared" si="10"/>
        <v>1614.258064516129</v>
      </c>
      <c r="V17" s="470">
        <f t="shared" si="10"/>
        <v>1847.483870967742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0.36632994116701106</v>
      </c>
      <c r="D18" s="453">
        <f t="shared" ref="D18:R18" si="11">D17/$B$17*100</f>
        <v>4.1542082235400022</v>
      </c>
      <c r="E18" s="453">
        <f t="shared" si="11"/>
        <v>3.8667493188865434</v>
      </c>
      <c r="F18" s="453">
        <f t="shared" si="11"/>
        <v>8.6926958880965444</v>
      </c>
      <c r="G18" s="453">
        <f t="shared" si="11"/>
        <v>5.8782943838083499</v>
      </c>
      <c r="H18" s="453">
        <f t="shared" si="11"/>
        <v>7.9779187788468153</v>
      </c>
      <c r="I18" s="453">
        <f t="shared" si="11"/>
        <v>4.1397285154829451</v>
      </c>
      <c r="J18" s="453">
        <f t="shared" si="11"/>
        <v>4.1461342849459752</v>
      </c>
      <c r="K18" s="453">
        <f t="shared" si="11"/>
        <v>3.4902101826378291</v>
      </c>
      <c r="L18" s="453">
        <f t="shared" si="11"/>
        <v>5.6667038112326509</v>
      </c>
      <c r="M18" s="453">
        <f t="shared" si="11"/>
        <v>4.2226031579108918</v>
      </c>
      <c r="N18" s="453">
        <f t="shared" si="11"/>
        <v>5.5148336935466542</v>
      </c>
      <c r="O18" s="453">
        <f t="shared" si="11"/>
        <v>6.6028803275483456</v>
      </c>
      <c r="P18" s="453">
        <f t="shared" si="11"/>
        <v>7.9797204015082919</v>
      </c>
      <c r="Q18" s="453">
        <f t="shared" si="11"/>
        <v>2.5807910991833314</v>
      </c>
      <c r="R18" s="453">
        <f t="shared" si="11"/>
        <v>2.2285405054819374</v>
      </c>
      <c r="S18" s="453">
        <f>S17/$B$17*100</f>
        <v>5.7501122677825167</v>
      </c>
      <c r="T18" s="453">
        <f>T17/$B$17*100</f>
        <v>9.5808291334395186</v>
      </c>
      <c r="U18" s="453">
        <f>U17/$B$17*100</f>
        <v>3.3391407861347124</v>
      </c>
      <c r="V18" s="455">
        <f>V17/$B$17*100</f>
        <v>3.8215752988191367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V18"/>
  <sheetViews>
    <sheetView workbookViewId="0">
      <selection activeCell="I25" sqref="I25"/>
    </sheetView>
  </sheetViews>
  <sheetFormatPr defaultRowHeight="13.5"/>
  <sheetData>
    <row r="1" spans="1:22" ht="25.5">
      <c r="A1" s="541" t="s">
        <v>193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8463453</v>
      </c>
      <c r="C4" s="380">
        <f>'2023.1분기'!C4+'2023.2분기'!C7</f>
        <v>31128</v>
      </c>
      <c r="D4" s="380">
        <f>'2023.1분기'!D4+'2023.2분기'!D7</f>
        <v>358907</v>
      </c>
      <c r="E4" s="380">
        <f>'2023.1분기'!E4+'2023.2분기'!E7</f>
        <v>324274</v>
      </c>
      <c r="F4" s="380">
        <f>'2023.1분기'!F4+'2023.2분기'!F7</f>
        <v>702789</v>
      </c>
      <c r="G4" s="380">
        <f>'2023.1분기'!G4+'2023.2분기'!G7</f>
        <v>522483</v>
      </c>
      <c r="H4" s="380">
        <f>'2023.1분기'!H4+'2023.2분기'!H7</f>
        <v>690286</v>
      </c>
      <c r="I4" s="380">
        <f>'2023.1분기'!I4+'2023.2분기'!I7</f>
        <v>346891</v>
      </c>
      <c r="J4" s="380">
        <f>'2023.1분기'!J4+'2023.2분기'!J7</f>
        <v>363765</v>
      </c>
      <c r="K4" s="380">
        <f>'2023.1분기'!K4+'2023.2분기'!K7</f>
        <v>299384</v>
      </c>
      <c r="L4" s="380">
        <f>'2023.1분기'!L4+'2023.2분기'!L7</f>
        <v>478722</v>
      </c>
      <c r="M4" s="380">
        <f>'2023.1분기'!M4+'2023.2분기'!M7</f>
        <v>358802</v>
      </c>
      <c r="N4" s="380">
        <f>'2023.1분기'!N4+'2023.2분기'!N7</f>
        <v>453889</v>
      </c>
      <c r="O4" s="380">
        <f>'2023.1분기'!O4+'2023.2분기'!O7</f>
        <v>546504</v>
      </c>
      <c r="P4" s="380">
        <f>'2023.1분기'!P4+'2023.2분기'!P7</f>
        <v>674621</v>
      </c>
      <c r="Q4" s="380">
        <f>'2023.1분기'!Q4+'2023.2분기'!Q7</f>
        <v>215032</v>
      </c>
      <c r="R4" s="380">
        <f>'2023.1분기'!R4+'2023.2분기'!R7</f>
        <v>188850</v>
      </c>
      <c r="S4" s="380">
        <f>'2023.1분기'!S4+'2023.2분기'!S7</f>
        <v>467457</v>
      </c>
      <c r="T4" s="380">
        <f>'2023.1분기'!T4+'2023.2분기'!T7</f>
        <v>842886</v>
      </c>
      <c r="U4" s="380">
        <f>'2023.1분기'!U4+'2023.2분기'!U7</f>
        <v>274863</v>
      </c>
      <c r="V4" s="381">
        <f>'2023.1분기'!V4+'2023.2분기'!V7</f>
        <v>321920</v>
      </c>
    </row>
    <row r="5" spans="1:22" ht="23.25" customHeight="1">
      <c r="A5" s="387" t="s">
        <v>4</v>
      </c>
      <c r="B5" s="433">
        <f>B4/181</f>
        <v>46759.408839779004</v>
      </c>
      <c r="C5" s="433">
        <f>C4/181</f>
        <v>171.97790055248618</v>
      </c>
      <c r="D5" s="433">
        <f t="shared" ref="D5:V5" si="0">D4/181</f>
        <v>1982.9116022099447</v>
      </c>
      <c r="E5" s="433">
        <f t="shared" si="0"/>
        <v>1791.5690607734807</v>
      </c>
      <c r="F5" s="433">
        <f t="shared" si="0"/>
        <v>3882.8121546961324</v>
      </c>
      <c r="G5" s="433">
        <f t="shared" si="0"/>
        <v>2886.6464088397788</v>
      </c>
      <c r="H5" s="433">
        <f t="shared" si="0"/>
        <v>3813.7348066298341</v>
      </c>
      <c r="I5" s="433">
        <f t="shared" si="0"/>
        <v>1916.5248618784531</v>
      </c>
      <c r="J5" s="433">
        <f t="shared" si="0"/>
        <v>2009.7513812154696</v>
      </c>
      <c r="K5" s="433">
        <f t="shared" si="0"/>
        <v>1654.0552486187846</v>
      </c>
      <c r="L5" s="433">
        <f t="shared" si="0"/>
        <v>2644.8729281767955</v>
      </c>
      <c r="M5" s="433">
        <f t="shared" si="0"/>
        <v>1982.3314917127072</v>
      </c>
      <c r="N5" s="433">
        <f t="shared" si="0"/>
        <v>2507.6740331491715</v>
      </c>
      <c r="O5" s="433">
        <f t="shared" si="0"/>
        <v>3019.3591160220994</v>
      </c>
      <c r="P5" s="433">
        <f t="shared" si="0"/>
        <v>3727.1878453038676</v>
      </c>
      <c r="Q5" s="433">
        <f t="shared" si="0"/>
        <v>1188.0220994475137</v>
      </c>
      <c r="R5" s="433">
        <f t="shared" si="0"/>
        <v>1043.3701657458564</v>
      </c>
      <c r="S5" s="433">
        <f t="shared" si="0"/>
        <v>2582.6353591160223</v>
      </c>
      <c r="T5" s="433">
        <f t="shared" si="0"/>
        <v>4656.8287292817677</v>
      </c>
      <c r="U5" s="433">
        <f t="shared" si="0"/>
        <v>1518.5801104972375</v>
      </c>
      <c r="V5" s="435">
        <f t="shared" si="0"/>
        <v>1778.5635359116022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0.36779314542185082</v>
      </c>
      <c r="D6" s="384">
        <f>D5/$B$5*100</f>
        <v>4.2406686727036824</v>
      </c>
      <c r="E6" s="384">
        <f t="shared" ref="E6:V6" si="1">E5/$B$5*100</f>
        <v>3.8314621703458389</v>
      </c>
      <c r="F6" s="384">
        <f>F5/$B$5*100</f>
        <v>8.3038093317231159</v>
      </c>
      <c r="G6" s="384">
        <f t="shared" si="1"/>
        <v>6.1734022744617354</v>
      </c>
      <c r="H6" s="384">
        <f t="shared" si="1"/>
        <v>8.1560800302193446</v>
      </c>
      <c r="I6" s="384">
        <f t="shared" si="1"/>
        <v>4.0986935237898763</v>
      </c>
      <c r="J6" s="384">
        <f t="shared" si="1"/>
        <v>4.2980684125025563</v>
      </c>
      <c r="K6" s="384">
        <f t="shared" si="1"/>
        <v>3.5373741663124973</v>
      </c>
      <c r="L6" s="384">
        <f t="shared" si="1"/>
        <v>5.6563438114443354</v>
      </c>
      <c r="M6" s="384">
        <f t="shared" si="1"/>
        <v>4.2394280443218628</v>
      </c>
      <c r="N6" s="384">
        <f t="shared" si="1"/>
        <v>5.3629292913896967</v>
      </c>
      <c r="O6" s="384">
        <f t="shared" si="1"/>
        <v>6.4572226016969676</v>
      </c>
      <c r="P6" s="384">
        <f t="shared" si="1"/>
        <v>7.9709900911601919</v>
      </c>
      <c r="Q6" s="384">
        <f t="shared" si="1"/>
        <v>2.5407124019002647</v>
      </c>
      <c r="R6" s="384">
        <f t="shared" si="1"/>
        <v>2.2313587610163372</v>
      </c>
      <c r="S6" s="384">
        <f t="shared" si="1"/>
        <v>5.5232421093376436</v>
      </c>
      <c r="T6" s="384">
        <f t="shared" si="1"/>
        <v>9.9591266117978083</v>
      </c>
      <c r="U6" s="384">
        <f t="shared" si="1"/>
        <v>3.2476460848781223</v>
      </c>
      <c r="V6" s="385">
        <f t="shared" si="1"/>
        <v>3.8036484635762737</v>
      </c>
    </row>
    <row r="7" spans="1:22" ht="23.25" customHeight="1" thickTop="1">
      <c r="A7" s="322" t="s">
        <v>70</v>
      </c>
      <c r="B7" s="323">
        <f>B10+B13+B16</f>
        <v>4366676</v>
      </c>
      <c r="C7" s="392">
        <f>C10+C13+C16</f>
        <v>16555</v>
      </c>
      <c r="D7" s="392">
        <f t="shared" ref="D7:U7" si="2">D10+D13+D16</f>
        <v>183817</v>
      </c>
      <c r="E7" s="392">
        <f t="shared" si="2"/>
        <v>169678</v>
      </c>
      <c r="F7" s="392">
        <f t="shared" si="2"/>
        <v>370853</v>
      </c>
      <c r="G7" s="392">
        <f t="shared" si="2"/>
        <v>270361</v>
      </c>
      <c r="H7" s="392">
        <f t="shared" si="2"/>
        <v>352926</v>
      </c>
      <c r="I7" s="392">
        <f t="shared" si="2"/>
        <v>178250</v>
      </c>
      <c r="J7" s="392">
        <f t="shared" si="2"/>
        <v>186034</v>
      </c>
      <c r="K7" s="392">
        <f t="shared" si="2"/>
        <v>153267</v>
      </c>
      <c r="L7" s="392">
        <f t="shared" si="2"/>
        <v>247329</v>
      </c>
      <c r="M7" s="392">
        <f t="shared" si="2"/>
        <v>187044</v>
      </c>
      <c r="N7" s="392">
        <f t="shared" si="2"/>
        <v>233275</v>
      </c>
      <c r="O7" s="392">
        <f t="shared" si="2"/>
        <v>279631</v>
      </c>
      <c r="P7" s="392">
        <f t="shared" si="2"/>
        <v>343432</v>
      </c>
      <c r="Q7" s="392">
        <f t="shared" si="2"/>
        <v>112534</v>
      </c>
      <c r="R7" s="392">
        <f t="shared" si="2"/>
        <v>99529</v>
      </c>
      <c r="S7" s="392">
        <f t="shared" si="2"/>
        <v>243477</v>
      </c>
      <c r="T7" s="392">
        <f t="shared" si="2"/>
        <v>435319</v>
      </c>
      <c r="U7" s="392">
        <f t="shared" si="2"/>
        <v>141628</v>
      </c>
      <c r="V7" s="471">
        <f>V10+V13+V16</f>
        <v>161737</v>
      </c>
    </row>
    <row r="8" spans="1:22" ht="23.25" customHeight="1">
      <c r="A8" s="306" t="s">
        <v>4</v>
      </c>
      <c r="B8" s="360">
        <f>B7/91</f>
        <v>47985.45054945055</v>
      </c>
      <c r="C8" s="360">
        <f>C7/91</f>
        <v>181.92307692307693</v>
      </c>
      <c r="D8" s="360">
        <f t="shared" ref="D8:V8" si="3">D7/91</f>
        <v>2019.967032967033</v>
      </c>
      <c r="E8" s="360">
        <f t="shared" si="3"/>
        <v>1864.5934065934066</v>
      </c>
      <c r="F8" s="360">
        <f t="shared" si="3"/>
        <v>4075.3076923076924</v>
      </c>
      <c r="G8" s="360">
        <f t="shared" si="3"/>
        <v>2971</v>
      </c>
      <c r="H8" s="360">
        <f t="shared" si="3"/>
        <v>3878.3076923076924</v>
      </c>
      <c r="I8" s="360">
        <f t="shared" si="3"/>
        <v>1958.7912087912089</v>
      </c>
      <c r="J8" s="360">
        <f t="shared" si="3"/>
        <v>2044.3296703296703</v>
      </c>
      <c r="K8" s="360">
        <f t="shared" si="3"/>
        <v>1684.2527472527472</v>
      </c>
      <c r="L8" s="360">
        <f t="shared" si="3"/>
        <v>2717.901098901099</v>
      </c>
      <c r="M8" s="360">
        <f t="shared" si="3"/>
        <v>2055.4285714285716</v>
      </c>
      <c r="N8" s="360">
        <f t="shared" si="3"/>
        <v>2563.4615384615386</v>
      </c>
      <c r="O8" s="360">
        <f t="shared" si="3"/>
        <v>3072.868131868132</v>
      </c>
      <c r="P8" s="360">
        <f t="shared" si="3"/>
        <v>3773.9780219780218</v>
      </c>
      <c r="Q8" s="360">
        <f t="shared" si="3"/>
        <v>1236.6373626373627</v>
      </c>
      <c r="R8" s="360">
        <f t="shared" si="3"/>
        <v>1093.7252747252746</v>
      </c>
      <c r="S8" s="360">
        <f t="shared" si="3"/>
        <v>2675.5714285714284</v>
      </c>
      <c r="T8" s="360">
        <f t="shared" si="3"/>
        <v>4783.7252747252751</v>
      </c>
      <c r="U8" s="360">
        <f t="shared" si="3"/>
        <v>1556.3516483516485</v>
      </c>
      <c r="V8" s="379">
        <f t="shared" si="3"/>
        <v>1777.3296703296703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0.37912132706891927</v>
      </c>
      <c r="D9" s="328">
        <f>D8/$B$8*100</f>
        <v>4.2095406208292072</v>
      </c>
      <c r="E9" s="328">
        <f t="shared" ref="E9:V9" si="4">E8/$B$8*100</f>
        <v>3.8857474197765072</v>
      </c>
      <c r="F9" s="328">
        <f>F8/$B$8*100</f>
        <v>8.4927986413464147</v>
      </c>
      <c r="G9" s="328">
        <f t="shared" si="4"/>
        <v>6.1914600487876816</v>
      </c>
      <c r="H9" s="328">
        <f t="shared" si="4"/>
        <v>8.0822575341060343</v>
      </c>
      <c r="I9" s="328">
        <f t="shared" si="4"/>
        <v>4.0820523437049143</v>
      </c>
      <c r="J9" s="328">
        <f t="shared" si="4"/>
        <v>4.2603115046776994</v>
      </c>
      <c r="K9" s="328">
        <f t="shared" si="4"/>
        <v>3.5099237955827269</v>
      </c>
      <c r="L9" s="328">
        <f t="shared" si="4"/>
        <v>5.6640107944807454</v>
      </c>
      <c r="M9" s="328">
        <f t="shared" si="4"/>
        <v>4.2834412262324939</v>
      </c>
      <c r="N9" s="328">
        <f t="shared" si="4"/>
        <v>5.342164154152953</v>
      </c>
      <c r="O9" s="328">
        <f t="shared" si="4"/>
        <v>6.4037496713747473</v>
      </c>
      <c r="P9" s="328">
        <f t="shared" si="4"/>
        <v>7.8648381514909733</v>
      </c>
      <c r="Q9" s="328">
        <f t="shared" si="4"/>
        <v>2.5771089954922237</v>
      </c>
      <c r="R9" s="328">
        <f t="shared" si="4"/>
        <v>2.279285204581242</v>
      </c>
      <c r="S9" s="328">
        <f t="shared" si="4"/>
        <v>5.5757972425707791</v>
      </c>
      <c r="T9" s="328">
        <f t="shared" si="4"/>
        <v>9.969116096545747</v>
      </c>
      <c r="U9" s="328">
        <f t="shared" si="4"/>
        <v>3.2433823805567439</v>
      </c>
      <c r="V9" s="329">
        <f t="shared" si="4"/>
        <v>3.7038928466412435</v>
      </c>
    </row>
    <row r="10" spans="1:22" ht="23.25" customHeight="1">
      <c r="A10" s="451" t="s">
        <v>30</v>
      </c>
      <c r="B10" s="462">
        <f>SUM(C10:V10)</f>
        <v>1429526</v>
      </c>
      <c r="C10" s="452">
        <v>5301</v>
      </c>
      <c r="D10" s="452">
        <v>60421</v>
      </c>
      <c r="E10" s="452">
        <v>55120</v>
      </c>
      <c r="F10" s="452">
        <v>122242</v>
      </c>
      <c r="G10" s="452">
        <v>84338</v>
      </c>
      <c r="H10" s="452">
        <v>113024</v>
      </c>
      <c r="I10" s="452">
        <v>58006</v>
      </c>
      <c r="J10" s="452">
        <v>61208</v>
      </c>
      <c r="K10" s="452">
        <v>49989</v>
      </c>
      <c r="L10" s="452">
        <v>81163</v>
      </c>
      <c r="M10" s="452">
        <v>61337</v>
      </c>
      <c r="N10" s="452">
        <v>77201</v>
      </c>
      <c r="O10" s="452">
        <v>92978</v>
      </c>
      <c r="P10" s="452">
        <v>113263</v>
      </c>
      <c r="Q10" s="452">
        <v>36024</v>
      </c>
      <c r="R10" s="452">
        <v>32966</v>
      </c>
      <c r="S10" s="452">
        <v>81446</v>
      </c>
      <c r="T10" s="452">
        <v>142160</v>
      </c>
      <c r="U10" s="452">
        <v>47016</v>
      </c>
      <c r="V10" s="472">
        <v>54323</v>
      </c>
    </row>
    <row r="11" spans="1:22" ht="23.25" customHeight="1">
      <c r="A11" s="427" t="s">
        <v>4</v>
      </c>
      <c r="B11" s="463">
        <f>B10/30</f>
        <v>47650.866666666669</v>
      </c>
      <c r="C11" s="463">
        <f>C10/30</f>
        <v>176.7</v>
      </c>
      <c r="D11" s="463">
        <f t="shared" ref="D11:V11" si="5">D10/30</f>
        <v>2014.0333333333333</v>
      </c>
      <c r="E11" s="463">
        <f t="shared" si="5"/>
        <v>1837.3333333333333</v>
      </c>
      <c r="F11" s="463">
        <f t="shared" si="5"/>
        <v>4074.7333333333331</v>
      </c>
      <c r="G11" s="463">
        <f t="shared" si="5"/>
        <v>2811.2666666666669</v>
      </c>
      <c r="H11" s="463">
        <f t="shared" si="5"/>
        <v>3767.4666666666667</v>
      </c>
      <c r="I11" s="463">
        <f t="shared" si="5"/>
        <v>1933.5333333333333</v>
      </c>
      <c r="J11" s="463">
        <f t="shared" si="5"/>
        <v>2040.2666666666667</v>
      </c>
      <c r="K11" s="463">
        <f t="shared" si="5"/>
        <v>1666.3</v>
      </c>
      <c r="L11" s="463">
        <f t="shared" si="5"/>
        <v>2705.4333333333334</v>
      </c>
      <c r="M11" s="463">
        <f t="shared" si="5"/>
        <v>2044.5666666666666</v>
      </c>
      <c r="N11" s="463">
        <f t="shared" si="5"/>
        <v>2573.3666666666668</v>
      </c>
      <c r="O11" s="463">
        <f t="shared" si="5"/>
        <v>3099.2666666666669</v>
      </c>
      <c r="P11" s="463">
        <f t="shared" si="5"/>
        <v>3775.4333333333334</v>
      </c>
      <c r="Q11" s="463">
        <f t="shared" si="5"/>
        <v>1200.8</v>
      </c>
      <c r="R11" s="463">
        <f t="shared" si="5"/>
        <v>1098.8666666666666</v>
      </c>
      <c r="S11" s="463">
        <f t="shared" si="5"/>
        <v>2714.8666666666668</v>
      </c>
      <c r="T11" s="463">
        <f t="shared" si="5"/>
        <v>4738.666666666667</v>
      </c>
      <c r="U11" s="463">
        <f t="shared" si="5"/>
        <v>1567.2</v>
      </c>
      <c r="V11" s="473">
        <f t="shared" si="5"/>
        <v>1810.7666666666667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0.3708222165948713</v>
      </c>
      <c r="D12" s="458">
        <f t="shared" ref="D12:Q12" si="6">D11/$B$11*100</f>
        <v>4.2266457553063042</v>
      </c>
      <c r="E12" s="458">
        <f t="shared" si="6"/>
        <v>3.8558235387114328</v>
      </c>
      <c r="F12" s="458">
        <f t="shared" si="6"/>
        <v>8.5512260707395313</v>
      </c>
      <c r="G12" s="458">
        <f t="shared" si="6"/>
        <v>5.8997178085603199</v>
      </c>
      <c r="H12" s="458">
        <f t="shared" si="6"/>
        <v>7.9063969455609753</v>
      </c>
      <c r="I12" s="458">
        <f t="shared" si="6"/>
        <v>4.0577086390873616</v>
      </c>
      <c r="J12" s="458">
        <f t="shared" si="6"/>
        <v>4.2816989687490814</v>
      </c>
      <c r="K12" s="458">
        <f t="shared" si="6"/>
        <v>3.496893375846259</v>
      </c>
      <c r="L12" s="458">
        <f t="shared" si="6"/>
        <v>5.6776162168439042</v>
      </c>
      <c r="M12" s="458">
        <f t="shared" si="6"/>
        <v>4.2907229389322055</v>
      </c>
      <c r="N12" s="458">
        <f t="shared" si="6"/>
        <v>5.4004614116847121</v>
      </c>
      <c r="O12" s="458">
        <f t="shared" si="6"/>
        <v>6.5041139510579038</v>
      </c>
      <c r="P12" s="458">
        <f t="shared" si="6"/>
        <v>7.9231157740397862</v>
      </c>
      <c r="Q12" s="458">
        <f t="shared" si="6"/>
        <v>2.5199961385802006</v>
      </c>
      <c r="R12" s="458">
        <f>R11/$B$11*100</f>
        <v>2.3060790779601068</v>
      </c>
      <c r="S12" s="458">
        <f>S11/$B$11*100</f>
        <v>5.6974129886409903</v>
      </c>
      <c r="T12" s="458">
        <f>T11/$B$11*100</f>
        <v>9.9445550483167153</v>
      </c>
      <c r="U12" s="458">
        <f>U11/$B$11*100</f>
        <v>3.288922342091015</v>
      </c>
      <c r="V12" s="474">
        <f>V11/$B$11*100</f>
        <v>3.8000707926963204</v>
      </c>
    </row>
    <row r="13" spans="1:22" ht="23.25" customHeight="1">
      <c r="A13" s="425" t="s">
        <v>77</v>
      </c>
      <c r="B13" s="465">
        <f>SUM(C13:V13)</f>
        <v>1513541</v>
      </c>
      <c r="C13" s="456">
        <v>5553</v>
      </c>
      <c r="D13" s="456">
        <v>63160</v>
      </c>
      <c r="E13" s="456">
        <v>58123</v>
      </c>
      <c r="F13" s="456">
        <v>130813</v>
      </c>
      <c r="G13" s="456">
        <v>96170</v>
      </c>
      <c r="H13" s="456">
        <v>124716</v>
      </c>
      <c r="I13" s="456">
        <v>61337</v>
      </c>
      <c r="J13" s="456">
        <v>62993</v>
      </c>
      <c r="K13" s="456">
        <v>52605</v>
      </c>
      <c r="L13" s="456">
        <v>86006</v>
      </c>
      <c r="M13" s="456">
        <v>64551</v>
      </c>
      <c r="N13" s="456">
        <v>80691</v>
      </c>
      <c r="O13" s="456">
        <v>96109</v>
      </c>
      <c r="P13" s="456">
        <v>118236</v>
      </c>
      <c r="Q13" s="456">
        <v>38647</v>
      </c>
      <c r="R13" s="456">
        <v>34212</v>
      </c>
      <c r="S13" s="456">
        <v>84423</v>
      </c>
      <c r="T13" s="456">
        <v>152509</v>
      </c>
      <c r="U13" s="456">
        <v>48753</v>
      </c>
      <c r="V13" s="475">
        <v>53934</v>
      </c>
    </row>
    <row r="14" spans="1:22" ht="23.25" customHeight="1">
      <c r="A14" s="427" t="s">
        <v>4</v>
      </c>
      <c r="B14" s="466">
        <f>B13/31</f>
        <v>48823.903225806454</v>
      </c>
      <c r="C14" s="466">
        <f>C13/31</f>
        <v>179.12903225806451</v>
      </c>
      <c r="D14" s="466">
        <f t="shared" ref="D14:V14" si="7">D13/31</f>
        <v>2037.4193548387098</v>
      </c>
      <c r="E14" s="466">
        <f t="shared" si="7"/>
        <v>1874.9354838709678</v>
      </c>
      <c r="F14" s="466">
        <f t="shared" si="7"/>
        <v>4219.7741935483873</v>
      </c>
      <c r="G14" s="466">
        <f t="shared" si="7"/>
        <v>3102.2580645161293</v>
      </c>
      <c r="H14" s="466">
        <f t="shared" si="7"/>
        <v>4023.0967741935483</v>
      </c>
      <c r="I14" s="466">
        <f t="shared" si="7"/>
        <v>1978.6129032258063</v>
      </c>
      <c r="J14" s="466">
        <f t="shared" si="7"/>
        <v>2032.0322580645161</v>
      </c>
      <c r="K14" s="466">
        <f t="shared" si="7"/>
        <v>1696.9354838709678</v>
      </c>
      <c r="L14" s="466">
        <f t="shared" si="7"/>
        <v>2774.3870967741937</v>
      </c>
      <c r="M14" s="466">
        <f t="shared" si="7"/>
        <v>2082.2903225806454</v>
      </c>
      <c r="N14" s="466">
        <f t="shared" si="7"/>
        <v>2602.9354838709678</v>
      </c>
      <c r="O14" s="466">
        <f t="shared" si="7"/>
        <v>3100.2903225806454</v>
      </c>
      <c r="P14" s="466">
        <f t="shared" si="7"/>
        <v>3814.0645161290322</v>
      </c>
      <c r="Q14" s="466">
        <f t="shared" si="7"/>
        <v>1246.6774193548388</v>
      </c>
      <c r="R14" s="466">
        <f t="shared" si="7"/>
        <v>1103.6129032258063</v>
      </c>
      <c r="S14" s="466">
        <f t="shared" si="7"/>
        <v>2723.3225806451615</v>
      </c>
      <c r="T14" s="466">
        <f t="shared" si="7"/>
        <v>4919.6451612903229</v>
      </c>
      <c r="U14" s="466">
        <f t="shared" si="7"/>
        <v>1572.6774193548388</v>
      </c>
      <c r="V14" s="476">
        <f t="shared" si="7"/>
        <v>1739.8064516129032</v>
      </c>
    </row>
    <row r="15" spans="1:22" ht="23.25" customHeight="1">
      <c r="A15" s="430" t="s">
        <v>5</v>
      </c>
      <c r="B15" s="467">
        <v>100</v>
      </c>
      <c r="C15" s="460">
        <f>C14/$B$14*100</f>
        <v>0.36688797990936484</v>
      </c>
      <c r="D15" s="460">
        <f t="shared" ref="D15:R15" si="8">D14/$B$14*100</f>
        <v>4.1729956439898226</v>
      </c>
      <c r="E15" s="460">
        <f t="shared" si="8"/>
        <v>3.840199902083921</v>
      </c>
      <c r="F15" s="460">
        <f t="shared" si="8"/>
        <v>8.6428448254787948</v>
      </c>
      <c r="G15" s="460">
        <f t="shared" si="8"/>
        <v>6.3539738930098357</v>
      </c>
      <c r="H15" s="460">
        <f t="shared" si="8"/>
        <v>8.2400146411626771</v>
      </c>
      <c r="I15" s="460">
        <f t="shared" si="8"/>
        <v>4.0525496170899888</v>
      </c>
      <c r="J15" s="460">
        <f t="shared" si="8"/>
        <v>4.1619619157987788</v>
      </c>
      <c r="K15" s="460">
        <f t="shared" si="8"/>
        <v>3.475624380178667</v>
      </c>
      <c r="L15" s="460">
        <f t="shared" si="8"/>
        <v>5.6824360886160337</v>
      </c>
      <c r="M15" s="460">
        <f t="shared" si="8"/>
        <v>4.264899332096058</v>
      </c>
      <c r="N15" s="460">
        <f t="shared" si="8"/>
        <v>5.331272823134622</v>
      </c>
      <c r="O15" s="460">
        <f t="shared" si="8"/>
        <v>6.3499436090598147</v>
      </c>
      <c r="P15" s="460">
        <f t="shared" si="8"/>
        <v>7.8118795592587178</v>
      </c>
      <c r="Q15" s="460">
        <f t="shared" si="8"/>
        <v>2.5534161281392445</v>
      </c>
      <c r="R15" s="460">
        <f t="shared" si="8"/>
        <v>2.2603946639040498</v>
      </c>
      <c r="S15" s="460">
        <f>S14/$B$14*100</f>
        <v>5.5778469166015325</v>
      </c>
      <c r="T15" s="460">
        <f>T14/$B$14*100</f>
        <v>10.076304507112791</v>
      </c>
      <c r="U15" s="460">
        <f>U14/$B$14*100</f>
        <v>3.2211218592690916</v>
      </c>
      <c r="V15" s="477">
        <f>V14/$B$14*100</f>
        <v>3.563431714106192</v>
      </c>
    </row>
    <row r="16" spans="1:22" ht="23.25" customHeight="1">
      <c r="A16" s="425" t="s">
        <v>80</v>
      </c>
      <c r="B16" s="465">
        <f>SUM(C16:V16)</f>
        <v>1423609</v>
      </c>
      <c r="C16" s="506">
        <v>5701</v>
      </c>
      <c r="D16" s="506">
        <v>60236</v>
      </c>
      <c r="E16" s="506">
        <v>56435</v>
      </c>
      <c r="F16" s="506">
        <v>117798</v>
      </c>
      <c r="G16" s="506">
        <v>89853</v>
      </c>
      <c r="H16" s="506">
        <v>115186</v>
      </c>
      <c r="I16" s="506">
        <v>58907</v>
      </c>
      <c r="J16" s="506">
        <v>61833</v>
      </c>
      <c r="K16" s="506">
        <v>50673</v>
      </c>
      <c r="L16" s="506">
        <v>80160</v>
      </c>
      <c r="M16" s="506">
        <v>61156</v>
      </c>
      <c r="N16" s="506">
        <v>75383</v>
      </c>
      <c r="O16" s="506">
        <v>90544</v>
      </c>
      <c r="P16" s="506">
        <v>111933</v>
      </c>
      <c r="Q16" s="506">
        <v>37863</v>
      </c>
      <c r="R16" s="506">
        <v>32351</v>
      </c>
      <c r="S16" s="506">
        <v>77608</v>
      </c>
      <c r="T16" s="506">
        <v>140650</v>
      </c>
      <c r="U16" s="506">
        <v>45859</v>
      </c>
      <c r="V16" s="506">
        <v>53480</v>
      </c>
    </row>
    <row r="17" spans="1:22" ht="23.25" customHeight="1">
      <c r="A17" s="427" t="s">
        <v>4</v>
      </c>
      <c r="B17" s="466">
        <f>B16/30</f>
        <v>47453.633333333331</v>
      </c>
      <c r="C17" s="466">
        <f>C16/30</f>
        <v>190.03333333333333</v>
      </c>
      <c r="D17" s="466">
        <f t="shared" ref="D17:V17" si="9">D16/30</f>
        <v>2007.8666666666666</v>
      </c>
      <c r="E17" s="466">
        <f t="shared" si="9"/>
        <v>1881.1666666666667</v>
      </c>
      <c r="F17" s="466">
        <f t="shared" si="9"/>
        <v>3926.6</v>
      </c>
      <c r="G17" s="466">
        <f t="shared" si="9"/>
        <v>2995.1</v>
      </c>
      <c r="H17" s="466">
        <f t="shared" si="9"/>
        <v>3839.5333333333333</v>
      </c>
      <c r="I17" s="466">
        <f t="shared" si="9"/>
        <v>1963.5666666666666</v>
      </c>
      <c r="J17" s="466">
        <f t="shared" si="9"/>
        <v>2061.1</v>
      </c>
      <c r="K17" s="466">
        <f t="shared" si="9"/>
        <v>1689.1</v>
      </c>
      <c r="L17" s="466">
        <f t="shared" si="9"/>
        <v>2672</v>
      </c>
      <c r="M17" s="466">
        <f t="shared" si="9"/>
        <v>2038.5333333333333</v>
      </c>
      <c r="N17" s="466">
        <f t="shared" si="9"/>
        <v>2512.7666666666669</v>
      </c>
      <c r="O17" s="466">
        <f t="shared" si="9"/>
        <v>3018.1333333333332</v>
      </c>
      <c r="P17" s="466">
        <f t="shared" si="9"/>
        <v>3731.1</v>
      </c>
      <c r="Q17" s="466">
        <f t="shared" si="9"/>
        <v>1262.0999999999999</v>
      </c>
      <c r="R17" s="466">
        <f t="shared" si="9"/>
        <v>1078.3666666666666</v>
      </c>
      <c r="S17" s="466">
        <f t="shared" si="9"/>
        <v>2586.9333333333334</v>
      </c>
      <c r="T17" s="466">
        <f t="shared" si="9"/>
        <v>4688.333333333333</v>
      </c>
      <c r="U17" s="466">
        <f t="shared" si="9"/>
        <v>1528.6333333333334</v>
      </c>
      <c r="V17" s="476">
        <f t="shared" si="9"/>
        <v>1782.6666666666667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0.40046108165936012</v>
      </c>
      <c r="D18" s="453">
        <f t="shared" ref="D18:R18" si="10">D17/$B$17*100</f>
        <v>4.2312179819037388</v>
      </c>
      <c r="E18" s="453">
        <f t="shared" si="10"/>
        <v>3.9642205127952974</v>
      </c>
      <c r="F18" s="453">
        <f t="shared" si="10"/>
        <v>8.2746034901437131</v>
      </c>
      <c r="G18" s="453">
        <f t="shared" si="10"/>
        <v>6.3116347255461296</v>
      </c>
      <c r="H18" s="453">
        <f t="shared" si="10"/>
        <v>8.0911261448895022</v>
      </c>
      <c r="I18" s="453">
        <f t="shared" si="10"/>
        <v>4.1378636971247023</v>
      </c>
      <c r="J18" s="453">
        <f t="shared" si="10"/>
        <v>4.3433976604531157</v>
      </c>
      <c r="K18" s="453">
        <f t="shared" si="10"/>
        <v>3.5594745467329867</v>
      </c>
      <c r="L18" s="453">
        <f t="shared" si="10"/>
        <v>5.6307595695166306</v>
      </c>
      <c r="M18" s="453">
        <f t="shared" si="10"/>
        <v>4.2958424679810259</v>
      </c>
      <c r="N18" s="453">
        <f t="shared" si="10"/>
        <v>5.29520394996098</v>
      </c>
      <c r="O18" s="453">
        <f t="shared" si="10"/>
        <v>6.3601733341106996</v>
      </c>
      <c r="P18" s="453">
        <f t="shared" si="10"/>
        <v>7.8626223914010103</v>
      </c>
      <c r="Q18" s="453">
        <f t="shared" si="10"/>
        <v>2.6596488221133754</v>
      </c>
      <c r="R18" s="453">
        <f t="shared" si="10"/>
        <v>2.2724638577025011</v>
      </c>
      <c r="S18" s="453">
        <f>S17/$B$17*100</f>
        <v>5.4514968646587656</v>
      </c>
      <c r="T18" s="453">
        <f>T17/$B$17*100</f>
        <v>9.8798195290982278</v>
      </c>
      <c r="U18" s="453">
        <f>U17/$B$17*100</f>
        <v>3.2213198989329235</v>
      </c>
      <c r="V18" s="478">
        <f>V17/$B$17*100</f>
        <v>3.7566494732753171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V18"/>
  <sheetViews>
    <sheetView workbookViewId="0">
      <selection activeCell="B6" sqref="B6"/>
    </sheetView>
  </sheetViews>
  <sheetFormatPr defaultRowHeight="13.5"/>
  <sheetData>
    <row r="1" spans="1:22" ht="25.5">
      <c r="A1" s="541" t="s">
        <v>194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12516122</v>
      </c>
      <c r="C4" s="380">
        <f>'2023.1분기'!C7+'2023.2분기'!C7+'2023.3분기'!C7</f>
        <v>46595</v>
      </c>
      <c r="D4" s="380">
        <f>'2023.1분기'!D7+'2023.2분기'!D7+'2023.3분기'!D7</f>
        <v>530040</v>
      </c>
      <c r="E4" s="380">
        <f>'2023.1분기'!E7+'2023.2분기'!E7+'2023.3분기'!E7</f>
        <v>482807</v>
      </c>
      <c r="F4" s="380">
        <f>'2023.1분기'!F7+'2023.2분기'!F7+'2023.3분기'!F7</f>
        <v>1025616</v>
      </c>
      <c r="G4" s="380">
        <f>'2023.1분기'!G7+'2023.2분기'!G7+'2023.3분기'!G7</f>
        <v>779397</v>
      </c>
      <c r="H4" s="380">
        <f>'2023.1분기'!H7+'2023.2분기'!H7+'2023.3분기'!H7</f>
        <v>1026942</v>
      </c>
      <c r="I4" s="380">
        <f>'2023.1분기'!I7+'2023.2분기'!I7+'2023.3분기'!I7</f>
        <v>514536</v>
      </c>
      <c r="J4" s="380">
        <f>'2023.1분기'!J7+'2023.2분기'!J7+'2023.3분기'!J7</f>
        <v>545722</v>
      </c>
      <c r="K4" s="380">
        <f>'2023.1분기'!K7+'2023.2분기'!K7+'2023.3분기'!K7</f>
        <v>444702</v>
      </c>
      <c r="L4" s="380">
        <f>'2023.1분기'!L7+'2023.2분기'!L7+'2023.3분기'!L7</f>
        <v>717638</v>
      </c>
      <c r="M4" s="380">
        <f>'2023.1분기'!M7+'2023.2분기'!M7+'2023.3분기'!M7</f>
        <v>533218</v>
      </c>
      <c r="N4" s="380">
        <f>'2023.1분기'!N7+'2023.2분기'!N7+'2023.3분기'!N7</f>
        <v>664081</v>
      </c>
      <c r="O4" s="380">
        <f>'2023.1분기'!O7+'2023.2분기'!O7+'2023.3분기'!O7</f>
        <v>801700</v>
      </c>
      <c r="P4" s="380">
        <f>'2023.1분기'!P7+'2023.2분기'!P7+'2023.3분기'!P7</f>
        <v>991448</v>
      </c>
      <c r="Q4" s="380">
        <f>'2023.1분기'!Q7+'2023.2분기'!Q7+'2023.3분기'!Q7</f>
        <v>318859</v>
      </c>
      <c r="R4" s="380">
        <f>'2023.1분기'!R7+'2023.2분기'!R7+'2023.3분기'!R7</f>
        <v>278792</v>
      </c>
      <c r="S4" s="380">
        <f>'2023.1분기'!S7+'2023.2분기'!S7+'2023.3분기'!S7</f>
        <v>683574</v>
      </c>
      <c r="T4" s="380">
        <f>'2023.1분기'!T7+'2023.2분기'!T7+'2023.3분기'!T7</f>
        <v>1249984</v>
      </c>
      <c r="U4" s="380">
        <f>'2023.1분기'!U7+'2023.2분기'!U7+'2023.3분기'!U7</f>
        <v>404386</v>
      </c>
      <c r="V4" s="381">
        <f>'2023.1분기'!V7+'2023.2분기'!V7+'2023.3분기'!V7</f>
        <v>476085</v>
      </c>
    </row>
    <row r="5" spans="1:22" ht="23.25" customHeight="1">
      <c r="A5" s="387" t="s">
        <v>4</v>
      </c>
      <c r="B5" s="433">
        <f>B4/273</f>
        <v>45846.600732600731</v>
      </c>
      <c r="C5" s="433">
        <f>C4/181</f>
        <v>257.43093922651934</v>
      </c>
      <c r="D5" s="433">
        <f t="shared" ref="D5:V5" si="0">D4/181</f>
        <v>2928.3977900552486</v>
      </c>
      <c r="E5" s="433">
        <f t="shared" si="0"/>
        <v>2667.441988950276</v>
      </c>
      <c r="F5" s="433">
        <f t="shared" si="0"/>
        <v>5666.3867403314916</v>
      </c>
      <c r="G5" s="433">
        <f t="shared" si="0"/>
        <v>4306.0607734806626</v>
      </c>
      <c r="H5" s="433">
        <f t="shared" si="0"/>
        <v>5673.7127071823206</v>
      </c>
      <c r="I5" s="433">
        <f t="shared" si="0"/>
        <v>2842.7403314917128</v>
      </c>
      <c r="J5" s="433">
        <f t="shared" si="0"/>
        <v>3015.0386740331492</v>
      </c>
      <c r="K5" s="433">
        <f t="shared" si="0"/>
        <v>2456.9171270718234</v>
      </c>
      <c r="L5" s="433">
        <f t="shared" si="0"/>
        <v>3964.8508287292816</v>
      </c>
      <c r="M5" s="433">
        <f t="shared" si="0"/>
        <v>2945.9558011049726</v>
      </c>
      <c r="N5" s="433">
        <f t="shared" si="0"/>
        <v>3668.9558011049726</v>
      </c>
      <c r="O5" s="433">
        <f t="shared" si="0"/>
        <v>4429.2817679558011</v>
      </c>
      <c r="P5" s="433">
        <f t="shared" si="0"/>
        <v>5477.6132596685084</v>
      </c>
      <c r="Q5" s="433">
        <f t="shared" si="0"/>
        <v>1761.6519337016575</v>
      </c>
      <c r="R5" s="433">
        <f t="shared" si="0"/>
        <v>1540.2872928176796</v>
      </c>
      <c r="S5" s="433">
        <f t="shared" si="0"/>
        <v>3776.6519337016575</v>
      </c>
      <c r="T5" s="433">
        <f t="shared" si="0"/>
        <v>6905.9889502762435</v>
      </c>
      <c r="U5" s="433">
        <f t="shared" si="0"/>
        <v>2234.1767955801106</v>
      </c>
      <c r="V5" s="435">
        <f t="shared" si="0"/>
        <v>2630.3038674033151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0.56150496462754029</v>
      </c>
      <c r="D6" s="384">
        <f>D5/$B$5*100</f>
        <v>6.387382582920516</v>
      </c>
      <c r="E6" s="384">
        <f t="shared" ref="E6:V6" si="1">E5/$B$5*100</f>
        <v>5.8181892361182275</v>
      </c>
      <c r="F6" s="384">
        <f>F5/$B$5*100</f>
        <v>12.359447919335535</v>
      </c>
      <c r="G6" s="384">
        <f t="shared" si="1"/>
        <v>9.3923228869151405</v>
      </c>
      <c r="H6" s="384">
        <f t="shared" si="1"/>
        <v>12.375427221473021</v>
      </c>
      <c r="I6" s="384">
        <f t="shared" si="1"/>
        <v>6.2005476656206895</v>
      </c>
      <c r="J6" s="384">
        <f t="shared" si="1"/>
        <v>6.5763625347455852</v>
      </c>
      <c r="K6" s="384">
        <f t="shared" si="1"/>
        <v>5.3589951878913276</v>
      </c>
      <c r="L6" s="384">
        <f t="shared" si="1"/>
        <v>8.6480802619461041</v>
      </c>
      <c r="M6" s="384">
        <f t="shared" si="1"/>
        <v>6.4256798847251373</v>
      </c>
      <c r="N6" s="384">
        <f t="shared" si="1"/>
        <v>8.0026779357188875</v>
      </c>
      <c r="O6" s="384">
        <f t="shared" si="1"/>
        <v>9.661090892625797</v>
      </c>
      <c r="P6" s="384">
        <f t="shared" si="1"/>
        <v>11.94769769653494</v>
      </c>
      <c r="Q6" s="384">
        <f t="shared" si="1"/>
        <v>3.8424919308117369</v>
      </c>
      <c r="R6" s="384">
        <f t="shared" si="1"/>
        <v>3.3596542997841228</v>
      </c>
      <c r="S6" s="384">
        <f t="shared" si="1"/>
        <v>8.2375833177445266</v>
      </c>
      <c r="T6" s="384">
        <f t="shared" si="1"/>
        <v>15.063251887648702</v>
      </c>
      <c r="U6" s="384">
        <f t="shared" si="1"/>
        <v>4.8731569186795252</v>
      </c>
      <c r="V6" s="385">
        <f t="shared" si="1"/>
        <v>5.7371840559009009</v>
      </c>
    </row>
    <row r="7" spans="1:22" ht="23.25" customHeight="1" thickTop="1">
      <c r="A7" s="322" t="s">
        <v>70</v>
      </c>
      <c r="B7" s="323">
        <f>B10+B13+B16</f>
        <v>4052669</v>
      </c>
      <c r="C7" s="392">
        <f>C10+C13+C16</f>
        <v>15467</v>
      </c>
      <c r="D7" s="392">
        <f t="shared" ref="D7:U7" si="2">D10+D13+D16</f>
        <v>171133</v>
      </c>
      <c r="E7" s="392">
        <f t="shared" si="2"/>
        <v>158533</v>
      </c>
      <c r="F7" s="392">
        <f t="shared" si="2"/>
        <v>322827</v>
      </c>
      <c r="G7" s="392">
        <f t="shared" si="2"/>
        <v>256914</v>
      </c>
      <c r="H7" s="392">
        <f t="shared" si="2"/>
        <v>336656</v>
      </c>
      <c r="I7" s="392">
        <f t="shared" si="2"/>
        <v>167645</v>
      </c>
      <c r="J7" s="392">
        <f t="shared" si="2"/>
        <v>181957</v>
      </c>
      <c r="K7" s="392">
        <f t="shared" si="2"/>
        <v>145318</v>
      </c>
      <c r="L7" s="392">
        <f t="shared" si="2"/>
        <v>238916</v>
      </c>
      <c r="M7" s="392">
        <f t="shared" si="2"/>
        <v>174416</v>
      </c>
      <c r="N7" s="392">
        <f t="shared" si="2"/>
        <v>210192</v>
      </c>
      <c r="O7" s="392">
        <f t="shared" si="2"/>
        <v>255196</v>
      </c>
      <c r="P7" s="392">
        <f t="shared" si="2"/>
        <v>316827</v>
      </c>
      <c r="Q7" s="392">
        <f t="shared" si="2"/>
        <v>103827</v>
      </c>
      <c r="R7" s="392">
        <f t="shared" si="2"/>
        <v>89942</v>
      </c>
      <c r="S7" s="392">
        <f t="shared" si="2"/>
        <v>216117</v>
      </c>
      <c r="T7" s="392">
        <f t="shared" si="2"/>
        <v>407098</v>
      </c>
      <c r="U7" s="392">
        <f t="shared" si="2"/>
        <v>129523</v>
      </c>
      <c r="V7" s="471">
        <f>V10+V13+V16</f>
        <v>154165</v>
      </c>
    </row>
    <row r="8" spans="1:22" ht="23.25" customHeight="1">
      <c r="A8" s="306" t="s">
        <v>4</v>
      </c>
      <c r="B8" s="360">
        <f>B7/91</f>
        <v>44534.824175824178</v>
      </c>
      <c r="C8" s="360">
        <f>C7/91</f>
        <v>169.96703296703296</v>
      </c>
      <c r="D8" s="360">
        <f t="shared" ref="D8:V8" si="3">D7/91</f>
        <v>1880.5824175824175</v>
      </c>
      <c r="E8" s="360">
        <f t="shared" si="3"/>
        <v>1742.1208791208792</v>
      </c>
      <c r="F8" s="360">
        <f t="shared" si="3"/>
        <v>3547.5494505494507</v>
      </c>
      <c r="G8" s="360">
        <f t="shared" si="3"/>
        <v>2823.2307692307691</v>
      </c>
      <c r="H8" s="360">
        <f t="shared" si="3"/>
        <v>3699.5164835164837</v>
      </c>
      <c r="I8" s="360">
        <f t="shared" si="3"/>
        <v>1842.2527472527472</v>
      </c>
      <c r="J8" s="360">
        <f t="shared" si="3"/>
        <v>1999.5274725274726</v>
      </c>
      <c r="K8" s="360">
        <f t="shared" si="3"/>
        <v>1596.901098901099</v>
      </c>
      <c r="L8" s="360">
        <f t="shared" si="3"/>
        <v>2625.4505494505493</v>
      </c>
      <c r="M8" s="360">
        <f t="shared" si="3"/>
        <v>1916.6593406593406</v>
      </c>
      <c r="N8" s="360">
        <f t="shared" si="3"/>
        <v>2309.802197802198</v>
      </c>
      <c r="O8" s="360">
        <f t="shared" si="3"/>
        <v>2804.3516483516482</v>
      </c>
      <c r="P8" s="360">
        <f t="shared" si="3"/>
        <v>3481.6153846153848</v>
      </c>
      <c r="Q8" s="360">
        <f t="shared" si="3"/>
        <v>1140.9560439560439</v>
      </c>
      <c r="R8" s="360">
        <f t="shared" si="3"/>
        <v>988.37362637362639</v>
      </c>
      <c r="S8" s="360">
        <f t="shared" si="3"/>
        <v>2374.9120879120878</v>
      </c>
      <c r="T8" s="360">
        <f t="shared" si="3"/>
        <v>4473.6043956043959</v>
      </c>
      <c r="U8" s="360">
        <f t="shared" si="3"/>
        <v>1423.3296703296703</v>
      </c>
      <c r="V8" s="379">
        <f t="shared" si="3"/>
        <v>1694.1208791208792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0.38164972268892428</v>
      </c>
      <c r="D9" s="328">
        <f>D8/$B$8*100</f>
        <v>4.2227233460220903</v>
      </c>
      <c r="E9" s="328">
        <f t="shared" ref="E9:V9" si="4">E8/$B$8*100</f>
        <v>3.9118171259483567</v>
      </c>
      <c r="F9" s="328">
        <f>F8/$B$8*100</f>
        <v>7.9657874847415364</v>
      </c>
      <c r="G9" s="328">
        <f t="shared" si="4"/>
        <v>6.3393778273034389</v>
      </c>
      <c r="H9" s="328">
        <f t="shared" si="4"/>
        <v>8.3070193988208754</v>
      </c>
      <c r="I9" s="328">
        <f t="shared" si="4"/>
        <v>4.1366566082746949</v>
      </c>
      <c r="J9" s="328">
        <f t="shared" si="4"/>
        <v>4.489806594123527</v>
      </c>
      <c r="K9" s="328">
        <f t="shared" si="4"/>
        <v>3.5857357213234042</v>
      </c>
      <c r="L9" s="328">
        <f t="shared" si="4"/>
        <v>5.8952754345346232</v>
      </c>
      <c r="M9" s="328">
        <f t="shared" si="4"/>
        <v>4.30373168891908</v>
      </c>
      <c r="N9" s="328">
        <f t="shared" si="4"/>
        <v>5.1865079531538347</v>
      </c>
      <c r="O9" s="328">
        <f t="shared" si="4"/>
        <v>6.2969860109473528</v>
      </c>
      <c r="P9" s="328">
        <f t="shared" si="4"/>
        <v>7.8177369037540441</v>
      </c>
      <c r="Q9" s="328">
        <f t="shared" si="4"/>
        <v>2.5619412786980629</v>
      </c>
      <c r="R9" s="328">
        <f t="shared" si="4"/>
        <v>2.2193275591961741</v>
      </c>
      <c r="S9" s="328">
        <f t="shared" si="4"/>
        <v>5.332707901878984</v>
      </c>
      <c r="T9" s="328">
        <f t="shared" si="4"/>
        <v>10.0451825698077</v>
      </c>
      <c r="U9" s="328">
        <f t="shared" si="4"/>
        <v>3.19599256687383</v>
      </c>
      <c r="V9" s="329">
        <f t="shared" si="4"/>
        <v>3.8040363029894624</v>
      </c>
    </row>
    <row r="10" spans="1:22" ht="23.25" customHeight="1">
      <c r="A10" s="451" t="s">
        <v>97</v>
      </c>
      <c r="B10" s="462">
        <f>SUM(C10:V10)</f>
        <v>1332690</v>
      </c>
      <c r="C10" s="452">
        <v>5174</v>
      </c>
      <c r="D10" s="452">
        <v>57173</v>
      </c>
      <c r="E10" s="452">
        <v>51462</v>
      </c>
      <c r="F10" s="452">
        <v>101346</v>
      </c>
      <c r="G10" s="452">
        <v>86001</v>
      </c>
      <c r="H10" s="452">
        <v>114014</v>
      </c>
      <c r="I10" s="452">
        <v>55927</v>
      </c>
      <c r="J10" s="452">
        <v>57728</v>
      </c>
      <c r="K10" s="452">
        <v>48419</v>
      </c>
      <c r="L10" s="452">
        <v>76710</v>
      </c>
      <c r="M10" s="452">
        <v>58976</v>
      </c>
      <c r="N10" s="452">
        <v>69270</v>
      </c>
      <c r="O10" s="452">
        <v>84460</v>
      </c>
      <c r="P10" s="452">
        <v>105680</v>
      </c>
      <c r="Q10" s="452">
        <v>33538</v>
      </c>
      <c r="R10" s="452">
        <v>29686</v>
      </c>
      <c r="S10" s="452">
        <v>70241</v>
      </c>
      <c r="T10" s="452">
        <v>131402</v>
      </c>
      <c r="U10" s="452">
        <v>43106</v>
      </c>
      <c r="V10" s="472">
        <v>52377</v>
      </c>
    </row>
    <row r="11" spans="1:22" ht="23.25" customHeight="1">
      <c r="A11" s="427" t="s">
        <v>4</v>
      </c>
      <c r="B11" s="463">
        <f>B10/30</f>
        <v>44423</v>
      </c>
      <c r="C11" s="463">
        <f>C10/30</f>
        <v>172.46666666666667</v>
      </c>
      <c r="D11" s="463">
        <f t="shared" ref="D11:V11" si="5">D10/30</f>
        <v>1905.7666666666667</v>
      </c>
      <c r="E11" s="463">
        <f t="shared" si="5"/>
        <v>1715.4</v>
      </c>
      <c r="F11" s="463">
        <f t="shared" si="5"/>
        <v>3378.2</v>
      </c>
      <c r="G11" s="463">
        <f t="shared" si="5"/>
        <v>2866.7</v>
      </c>
      <c r="H11" s="463">
        <f t="shared" si="5"/>
        <v>3800.4666666666667</v>
      </c>
      <c r="I11" s="463">
        <f t="shared" si="5"/>
        <v>1864.2333333333333</v>
      </c>
      <c r="J11" s="463">
        <f t="shared" si="5"/>
        <v>1924.2666666666667</v>
      </c>
      <c r="K11" s="463">
        <f t="shared" si="5"/>
        <v>1613.9666666666667</v>
      </c>
      <c r="L11" s="463">
        <f t="shared" si="5"/>
        <v>2557</v>
      </c>
      <c r="M11" s="463">
        <f t="shared" si="5"/>
        <v>1965.8666666666666</v>
      </c>
      <c r="N11" s="463">
        <f t="shared" si="5"/>
        <v>2309</v>
      </c>
      <c r="O11" s="463">
        <f t="shared" si="5"/>
        <v>2815.3333333333335</v>
      </c>
      <c r="P11" s="463">
        <f t="shared" si="5"/>
        <v>3522.6666666666665</v>
      </c>
      <c r="Q11" s="463">
        <f t="shared" si="5"/>
        <v>1117.9333333333334</v>
      </c>
      <c r="R11" s="463">
        <f t="shared" si="5"/>
        <v>989.5333333333333</v>
      </c>
      <c r="S11" s="463">
        <f t="shared" si="5"/>
        <v>2341.3666666666668</v>
      </c>
      <c r="T11" s="463">
        <f t="shared" si="5"/>
        <v>4380.0666666666666</v>
      </c>
      <c r="U11" s="463">
        <f t="shared" si="5"/>
        <v>1436.8666666666666</v>
      </c>
      <c r="V11" s="473">
        <f t="shared" si="5"/>
        <v>1745.9</v>
      </c>
    </row>
    <row r="12" spans="1:22" ht="23.25" customHeight="1">
      <c r="A12" s="430" t="s">
        <v>5</v>
      </c>
      <c r="B12" s="464">
        <v>100</v>
      </c>
      <c r="C12" s="458">
        <f>C11/$B$11*100</f>
        <v>0.38823732450907567</v>
      </c>
      <c r="D12" s="458">
        <f t="shared" ref="D12:Q12" si="6">D11/$B$11*100</f>
        <v>4.2900449466867761</v>
      </c>
      <c r="E12" s="458">
        <f t="shared" si="6"/>
        <v>3.8615131801094029</v>
      </c>
      <c r="F12" s="458">
        <f t="shared" si="6"/>
        <v>7.6046192287778851</v>
      </c>
      <c r="G12" s="458">
        <f t="shared" si="6"/>
        <v>6.4531886635301534</v>
      </c>
      <c r="H12" s="458">
        <f t="shared" si="6"/>
        <v>8.5551778733238777</v>
      </c>
      <c r="I12" s="458">
        <f t="shared" si="6"/>
        <v>4.1965498352955297</v>
      </c>
      <c r="J12" s="458">
        <f t="shared" si="6"/>
        <v>4.3316900404445144</v>
      </c>
      <c r="K12" s="458">
        <f t="shared" si="6"/>
        <v>3.6331780083890477</v>
      </c>
      <c r="L12" s="458">
        <f t="shared" si="6"/>
        <v>5.7560272831641264</v>
      </c>
      <c r="M12" s="458">
        <f t="shared" si="6"/>
        <v>4.425335224245698</v>
      </c>
      <c r="N12" s="458">
        <f t="shared" si="6"/>
        <v>5.1977579181955296</v>
      </c>
      <c r="O12" s="458">
        <f t="shared" si="6"/>
        <v>6.3375578716730825</v>
      </c>
      <c r="P12" s="458">
        <f t="shared" si="6"/>
        <v>7.9298261411130859</v>
      </c>
      <c r="Q12" s="458">
        <f t="shared" si="6"/>
        <v>2.5165642422468841</v>
      </c>
      <c r="R12" s="458">
        <f>R11/$B$11*100</f>
        <v>2.2275247807066907</v>
      </c>
      <c r="S12" s="458">
        <f>S11/$B$11*100</f>
        <v>5.2706180732203292</v>
      </c>
      <c r="T12" s="458">
        <f>T11/$B$11*100</f>
        <v>9.8599074053230673</v>
      </c>
      <c r="U12" s="458">
        <f>U11/$B$11*100</f>
        <v>3.2345106513892947</v>
      </c>
      <c r="V12" s="474">
        <f>V11/$B$11*100</f>
        <v>3.9301713076559439</v>
      </c>
    </row>
    <row r="13" spans="1:22" ht="23.25" customHeight="1">
      <c r="A13" s="425" t="s">
        <v>98</v>
      </c>
      <c r="B13" s="465">
        <f>SUM(C13:V13)</f>
        <v>1314416</v>
      </c>
      <c r="C13" s="456">
        <v>4961</v>
      </c>
      <c r="D13" s="456">
        <v>56327</v>
      </c>
      <c r="E13" s="456">
        <v>51639</v>
      </c>
      <c r="F13" s="456">
        <v>101452</v>
      </c>
      <c r="G13" s="456">
        <v>84278</v>
      </c>
      <c r="H13" s="456">
        <v>111207</v>
      </c>
      <c r="I13" s="456">
        <v>55314</v>
      </c>
      <c r="J13" s="456">
        <v>58740</v>
      </c>
      <c r="K13" s="456">
        <v>47913</v>
      </c>
      <c r="L13" s="456">
        <v>77293</v>
      </c>
      <c r="M13" s="456">
        <v>55490</v>
      </c>
      <c r="N13" s="456">
        <v>68209</v>
      </c>
      <c r="O13" s="456">
        <v>82088</v>
      </c>
      <c r="P13" s="456">
        <v>102902</v>
      </c>
      <c r="Q13" s="456">
        <v>33397</v>
      </c>
      <c r="R13" s="456">
        <v>28644</v>
      </c>
      <c r="S13" s="456">
        <v>69230</v>
      </c>
      <c r="T13" s="456">
        <v>133002</v>
      </c>
      <c r="U13" s="456">
        <v>41719</v>
      </c>
      <c r="V13" s="475">
        <v>50611</v>
      </c>
    </row>
    <row r="14" spans="1:22" ht="23.25" customHeight="1">
      <c r="A14" s="427" t="s">
        <v>4</v>
      </c>
      <c r="B14" s="466">
        <f>B13/31</f>
        <v>42400.516129032258</v>
      </c>
      <c r="C14" s="466">
        <f>C13/31</f>
        <v>160.03225806451613</v>
      </c>
      <c r="D14" s="466">
        <f t="shared" ref="D14:V14" si="7">D13/31</f>
        <v>1817</v>
      </c>
      <c r="E14" s="466">
        <f t="shared" si="7"/>
        <v>1665.7741935483871</v>
      </c>
      <c r="F14" s="466">
        <f t="shared" si="7"/>
        <v>3272.6451612903224</v>
      </c>
      <c r="G14" s="466">
        <f t="shared" si="7"/>
        <v>2718.6451612903224</v>
      </c>
      <c r="H14" s="466">
        <f t="shared" si="7"/>
        <v>3587.3225806451615</v>
      </c>
      <c r="I14" s="466">
        <f t="shared" si="7"/>
        <v>1784.3225806451612</v>
      </c>
      <c r="J14" s="466">
        <f t="shared" si="7"/>
        <v>1894.8387096774193</v>
      </c>
      <c r="K14" s="466">
        <f t="shared" si="7"/>
        <v>1545.5806451612902</v>
      </c>
      <c r="L14" s="466">
        <f t="shared" si="7"/>
        <v>2493.3225806451615</v>
      </c>
      <c r="M14" s="466">
        <f t="shared" si="7"/>
        <v>1790</v>
      </c>
      <c r="N14" s="466">
        <f t="shared" si="7"/>
        <v>2200.2903225806454</v>
      </c>
      <c r="O14" s="466">
        <f t="shared" si="7"/>
        <v>2648</v>
      </c>
      <c r="P14" s="466">
        <f t="shared" si="7"/>
        <v>3319.4193548387098</v>
      </c>
      <c r="Q14" s="466">
        <f t="shared" si="7"/>
        <v>1077.3225806451612</v>
      </c>
      <c r="R14" s="466">
        <f t="shared" si="7"/>
        <v>924</v>
      </c>
      <c r="S14" s="466">
        <f t="shared" si="7"/>
        <v>2233.2258064516127</v>
      </c>
      <c r="T14" s="466">
        <f t="shared" si="7"/>
        <v>4290.3870967741932</v>
      </c>
      <c r="U14" s="466">
        <f t="shared" si="7"/>
        <v>1345.7741935483871</v>
      </c>
      <c r="V14" s="476">
        <f t="shared" si="7"/>
        <v>1632.6129032258063</v>
      </c>
    </row>
    <row r="15" spans="1:22" ht="23.25" customHeight="1">
      <c r="A15" s="430" t="s">
        <v>5</v>
      </c>
      <c r="B15" s="467">
        <v>100</v>
      </c>
      <c r="C15" s="460">
        <f>C14/$B$14*100</f>
        <v>0.37742997650667676</v>
      </c>
      <c r="D15" s="460">
        <f t="shared" ref="D15:R15" si="8">D14/$B$14*100</f>
        <v>4.2853251938503485</v>
      </c>
      <c r="E15" s="460">
        <f t="shared" si="8"/>
        <v>3.9286648975666765</v>
      </c>
      <c r="F15" s="460">
        <f t="shared" si="8"/>
        <v>7.7184087838249082</v>
      </c>
      <c r="G15" s="460">
        <f t="shared" si="8"/>
        <v>6.4118209151440633</v>
      </c>
      <c r="H15" s="460">
        <f t="shared" si="8"/>
        <v>8.4605634745773024</v>
      </c>
      <c r="I15" s="460">
        <f t="shared" si="8"/>
        <v>4.2082567467224985</v>
      </c>
      <c r="J15" s="460">
        <f t="shared" si="8"/>
        <v>4.4689048216089882</v>
      </c>
      <c r="K15" s="460">
        <f t="shared" si="8"/>
        <v>3.645192998259303</v>
      </c>
      <c r="L15" s="460">
        <f t="shared" si="8"/>
        <v>5.8804062032111606</v>
      </c>
      <c r="M15" s="460">
        <f t="shared" si="8"/>
        <v>4.2216467237160842</v>
      </c>
      <c r="N15" s="460">
        <f t="shared" si="8"/>
        <v>5.1893007997468086</v>
      </c>
      <c r="O15" s="460">
        <f t="shared" si="8"/>
        <v>6.2452069968716151</v>
      </c>
      <c r="P15" s="460">
        <f t="shared" si="8"/>
        <v>7.828723935192512</v>
      </c>
      <c r="Q15" s="460">
        <f t="shared" si="8"/>
        <v>2.5408242139474866</v>
      </c>
      <c r="R15" s="460">
        <f t="shared" si="8"/>
        <v>2.1792187557059561</v>
      </c>
      <c r="S15" s="460">
        <f>S14/$B$14*100</f>
        <v>5.2669778821925473</v>
      </c>
      <c r="T15" s="460">
        <f>T14/$B$14*100</f>
        <v>10.118714318754488</v>
      </c>
      <c r="U15" s="460">
        <f>U14/$B$14*100</f>
        <v>3.1739571033827949</v>
      </c>
      <c r="V15" s="477">
        <f>V14/$B$14*100</f>
        <v>3.8504552592177816</v>
      </c>
    </row>
    <row r="16" spans="1:22" ht="23.25" customHeight="1">
      <c r="A16" s="425" t="s">
        <v>99</v>
      </c>
      <c r="B16" s="465">
        <f>SUM(C16:V16)</f>
        <v>1405563</v>
      </c>
      <c r="C16" s="506">
        <v>5332</v>
      </c>
      <c r="D16" s="506">
        <v>57633</v>
      </c>
      <c r="E16" s="506">
        <v>55432</v>
      </c>
      <c r="F16" s="506">
        <v>120029</v>
      </c>
      <c r="G16" s="506">
        <v>86635</v>
      </c>
      <c r="H16" s="506">
        <v>111435</v>
      </c>
      <c r="I16" s="506">
        <v>56404</v>
      </c>
      <c r="J16" s="506">
        <v>65489</v>
      </c>
      <c r="K16" s="506">
        <v>48986</v>
      </c>
      <c r="L16" s="506">
        <v>84913</v>
      </c>
      <c r="M16" s="506">
        <v>59950</v>
      </c>
      <c r="N16" s="506">
        <v>72713</v>
      </c>
      <c r="O16" s="506">
        <v>88648</v>
      </c>
      <c r="P16" s="506">
        <v>108245</v>
      </c>
      <c r="Q16" s="506">
        <v>36892</v>
      </c>
      <c r="R16" s="506">
        <v>31612</v>
      </c>
      <c r="S16" s="506">
        <v>76646</v>
      </c>
      <c r="T16" s="506">
        <v>142694</v>
      </c>
      <c r="U16" s="506">
        <v>44698</v>
      </c>
      <c r="V16" s="507">
        <v>51177</v>
      </c>
    </row>
    <row r="17" spans="1:22" ht="23.25" customHeight="1">
      <c r="A17" s="427" t="s">
        <v>4</v>
      </c>
      <c r="B17" s="466">
        <f>B16/30</f>
        <v>46852.1</v>
      </c>
      <c r="C17" s="466">
        <f>C16/30</f>
        <v>177.73333333333332</v>
      </c>
      <c r="D17" s="466">
        <f t="shared" ref="D17:V17" si="9">D16/30</f>
        <v>1921.1</v>
      </c>
      <c r="E17" s="466">
        <f t="shared" si="9"/>
        <v>1847.7333333333333</v>
      </c>
      <c r="F17" s="466">
        <f t="shared" si="9"/>
        <v>4000.9666666666667</v>
      </c>
      <c r="G17" s="466">
        <f t="shared" si="9"/>
        <v>2887.8333333333335</v>
      </c>
      <c r="H17" s="466">
        <f t="shared" si="9"/>
        <v>3714.5</v>
      </c>
      <c r="I17" s="466">
        <f t="shared" si="9"/>
        <v>1880.1333333333334</v>
      </c>
      <c r="J17" s="466">
        <f t="shared" si="9"/>
        <v>2182.9666666666667</v>
      </c>
      <c r="K17" s="466">
        <f t="shared" si="9"/>
        <v>1632.8666666666666</v>
      </c>
      <c r="L17" s="466">
        <f t="shared" si="9"/>
        <v>2830.4333333333334</v>
      </c>
      <c r="M17" s="466">
        <f t="shared" si="9"/>
        <v>1998.3333333333333</v>
      </c>
      <c r="N17" s="466">
        <f t="shared" si="9"/>
        <v>2423.7666666666669</v>
      </c>
      <c r="O17" s="466">
        <f t="shared" si="9"/>
        <v>2954.9333333333334</v>
      </c>
      <c r="P17" s="466">
        <f t="shared" si="9"/>
        <v>3608.1666666666665</v>
      </c>
      <c r="Q17" s="466">
        <f t="shared" si="9"/>
        <v>1229.7333333333333</v>
      </c>
      <c r="R17" s="466">
        <f t="shared" si="9"/>
        <v>1053.7333333333333</v>
      </c>
      <c r="S17" s="466">
        <f t="shared" si="9"/>
        <v>2554.8666666666668</v>
      </c>
      <c r="T17" s="466">
        <f t="shared" si="9"/>
        <v>4756.4666666666662</v>
      </c>
      <c r="U17" s="466">
        <f t="shared" si="9"/>
        <v>1489.9333333333334</v>
      </c>
      <c r="V17" s="476">
        <f t="shared" si="9"/>
        <v>1705.9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0.37934976945181392</v>
      </c>
      <c r="D18" s="453">
        <f t="shared" ref="D18:R18" si="10">D17/$B$17*100</f>
        <v>4.100349824234133</v>
      </c>
      <c r="E18" s="453">
        <f t="shared" si="10"/>
        <v>3.9437577682394886</v>
      </c>
      <c r="F18" s="453">
        <f t="shared" si="10"/>
        <v>8.5395674188919308</v>
      </c>
      <c r="G18" s="453">
        <f t="shared" si="10"/>
        <v>6.1637222949095847</v>
      </c>
      <c r="H18" s="453">
        <f t="shared" si="10"/>
        <v>7.9281398272436032</v>
      </c>
      <c r="I18" s="453">
        <f t="shared" si="10"/>
        <v>4.0129115521680641</v>
      </c>
      <c r="J18" s="453">
        <f t="shared" si="10"/>
        <v>4.6592717651218765</v>
      </c>
      <c r="K18" s="453">
        <f t="shared" si="10"/>
        <v>3.4851515015691219</v>
      </c>
      <c r="L18" s="453">
        <f t="shared" si="10"/>
        <v>6.041209109801553</v>
      </c>
      <c r="M18" s="453">
        <f t="shared" si="10"/>
        <v>4.2651948009445331</v>
      </c>
      <c r="N18" s="453">
        <f t="shared" si="10"/>
        <v>5.1732295172823992</v>
      </c>
      <c r="O18" s="453">
        <f t="shared" si="10"/>
        <v>6.3069389276752448</v>
      </c>
      <c r="P18" s="453">
        <f t="shared" si="10"/>
        <v>7.701184507560316</v>
      </c>
      <c r="Q18" s="453">
        <f t="shared" si="10"/>
        <v>2.624713371083331</v>
      </c>
      <c r="R18" s="453">
        <f t="shared" si="10"/>
        <v>2.2490631867799591</v>
      </c>
      <c r="S18" s="453">
        <f>S17/$B$17*100</f>
        <v>5.4530462170674667</v>
      </c>
      <c r="T18" s="453">
        <f>T17/$B$17*100</f>
        <v>10.152088522535099</v>
      </c>
      <c r="U18" s="453">
        <f>U17/$B$17*100</f>
        <v>3.1800780185591111</v>
      </c>
      <c r="V18" s="478">
        <f>V17/$B$17*100</f>
        <v>3.6410320988813734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V18"/>
  <sheetViews>
    <sheetView workbookViewId="0">
      <selection activeCell="B5" sqref="B5"/>
    </sheetView>
  </sheetViews>
  <sheetFormatPr defaultRowHeight="13.5"/>
  <sheetData>
    <row r="1" spans="1:22" ht="25.5">
      <c r="A1" s="541" t="s">
        <v>195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17099867</v>
      </c>
      <c r="C4" s="380">
        <f>'2023.1분기'!C4+'2023.2분기'!C7+'2023.3분기'!C7+'2023.4분기'!C7</f>
        <v>63305</v>
      </c>
      <c r="D4" s="380">
        <f>'2023.1분기'!D4+'2023.2분기'!D7+'2023.3분기'!D7+'2023.4분기'!D7</f>
        <v>724013</v>
      </c>
      <c r="E4" s="380">
        <f>'2023.1분기'!E4+'2023.2분기'!E7+'2023.3분기'!E7+'2023.4분기'!E7</f>
        <v>659701</v>
      </c>
      <c r="F4" s="380">
        <f>'2023.1분기'!F4+'2023.2분기'!F7+'2023.3분기'!F7+'2023.4분기'!F7</f>
        <v>1402340</v>
      </c>
      <c r="G4" s="380">
        <f>'2023.1분기'!G4+'2023.2분기'!G7+'2023.3분기'!G7+'2023.4분기'!G7</f>
        <v>1077490</v>
      </c>
      <c r="H4" s="380">
        <f>'2023.1분기'!H4+'2023.2분기'!H7+'2023.3분기'!H7+'2023.4분기'!H7</f>
        <v>1408382</v>
      </c>
      <c r="I4" s="380">
        <f>'2023.1분기'!I4+'2023.2분기'!I7+'2023.3분기'!I7+'2023.4분기'!I7</f>
        <v>699641</v>
      </c>
      <c r="J4" s="380">
        <f>'2023.1분기'!J4+'2023.2분기'!J7+'2023.3분기'!J7+'2023.4분기'!J7</f>
        <v>735536</v>
      </c>
      <c r="K4" s="380">
        <f>'2023.1분기'!K4+'2023.2분기'!K7+'2023.3분기'!K7+'2023.4분기'!K7</f>
        <v>606732</v>
      </c>
      <c r="L4" s="380">
        <f>'2023.1분기'!L4+'2023.2분기'!L7+'2023.3분기'!L7+'2023.4분기'!L7</f>
        <v>988953</v>
      </c>
      <c r="M4" s="380">
        <f>'2023.1분기'!M4+'2023.2분기'!M7+'2023.3분기'!M7+'2023.4분기'!M7</f>
        <v>734520</v>
      </c>
      <c r="N4" s="380">
        <f>'2023.1분기'!N4+'2023.2분기'!N7+'2023.3분기'!N7+'2023.4분기'!N7</f>
        <v>904008</v>
      </c>
      <c r="O4" s="380">
        <f>'2023.1분기'!O4+'2023.2분기'!O7+'2023.3분기'!O7+'2023.4분기'!O7</f>
        <v>1094459</v>
      </c>
      <c r="P4" s="380">
        <f>'2023.1분기'!P4+'2023.2분기'!P7+'2023.3분기'!P7+'2023.4분기'!P7</f>
        <v>1353365</v>
      </c>
      <c r="Q4" s="380">
        <f>'2023.1분기'!Q4+'2023.2분기'!Q7+'2023.3분기'!Q7+'2023.4분기'!Q7</f>
        <v>444200</v>
      </c>
      <c r="R4" s="380">
        <f>'2023.1분기'!R4+'2023.2분기'!R7+'2023.3분기'!R7+'2023.4분기'!R7</f>
        <v>382992</v>
      </c>
      <c r="S4" s="380">
        <f>'2023.1분기'!S4+'2023.2분기'!S7+'2023.3분기'!S7+'2023.4분기'!S7</f>
        <v>929603</v>
      </c>
      <c r="T4" s="380">
        <f>'2023.1분기'!T4+'2023.2분기'!T7+'2023.3분기'!T7+'2023.4분기'!T7</f>
        <v>1699147</v>
      </c>
      <c r="U4" s="380">
        <f>'2023.1분기'!U4+'2023.2분기'!U7+'2023.3분기'!U7+'2023.4분기'!U7</f>
        <v>555548</v>
      </c>
      <c r="V4" s="381">
        <f>'2023.1분기'!V4+'2023.2분기'!V7+'2023.3분기'!V7+'2023.4분기'!V7</f>
        <v>635932</v>
      </c>
    </row>
    <row r="5" spans="1:22" ht="23.25" customHeight="1">
      <c r="A5" s="387" t="s">
        <v>4</v>
      </c>
      <c r="B5" s="433">
        <f>B4/365</f>
        <v>46848.950684931508</v>
      </c>
      <c r="C5" s="433">
        <f>C4/365</f>
        <v>173.43835616438355</v>
      </c>
      <c r="D5" s="433">
        <f t="shared" ref="D5:V5" si="0">D4/365</f>
        <v>1983.5972602739726</v>
      </c>
      <c r="E5" s="433">
        <f t="shared" si="0"/>
        <v>1807.4</v>
      </c>
      <c r="F5" s="433">
        <f t="shared" si="0"/>
        <v>3842.027397260274</v>
      </c>
      <c r="G5" s="433">
        <f t="shared" si="0"/>
        <v>2952.027397260274</v>
      </c>
      <c r="H5" s="433">
        <f t="shared" si="0"/>
        <v>3858.5808219178084</v>
      </c>
      <c r="I5" s="433">
        <f t="shared" si="0"/>
        <v>1916.8246575342466</v>
      </c>
      <c r="J5" s="433">
        <f t="shared" si="0"/>
        <v>2015.1671232876713</v>
      </c>
      <c r="K5" s="433">
        <f t="shared" si="0"/>
        <v>1662.2794520547945</v>
      </c>
      <c r="L5" s="433">
        <f t="shared" si="0"/>
        <v>2709.4602739726029</v>
      </c>
      <c r="M5" s="433">
        <f t="shared" si="0"/>
        <v>2012.3835616438357</v>
      </c>
      <c r="N5" s="433">
        <f t="shared" si="0"/>
        <v>2476.7342465753422</v>
      </c>
      <c r="O5" s="433">
        <f t="shared" si="0"/>
        <v>2998.5178082191783</v>
      </c>
      <c r="P5" s="433">
        <f t="shared" si="0"/>
        <v>3707.8493150684931</v>
      </c>
      <c r="Q5" s="433">
        <f t="shared" si="0"/>
        <v>1216.986301369863</v>
      </c>
      <c r="R5" s="433">
        <f t="shared" si="0"/>
        <v>1049.2931506849316</v>
      </c>
      <c r="S5" s="433">
        <f t="shared" si="0"/>
        <v>2546.8575342465751</v>
      </c>
      <c r="T5" s="433">
        <f t="shared" si="0"/>
        <v>4655.1972602739725</v>
      </c>
      <c r="U5" s="433">
        <f t="shared" si="0"/>
        <v>1522.0493150684931</v>
      </c>
      <c r="V5" s="433">
        <f t="shared" si="0"/>
        <v>1742.2794520547945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0.37020755775468894</v>
      </c>
      <c r="D6" s="384">
        <f>D5/$B$5*100</f>
        <v>4.2340270833685434</v>
      </c>
      <c r="E6" s="384">
        <f t="shared" ref="E6:V6" si="1">E5/$B$5*100</f>
        <v>3.8579305909221402</v>
      </c>
      <c r="F6" s="384">
        <f>F5/$B$5*100</f>
        <v>8.2008824980919428</v>
      </c>
      <c r="G6" s="384">
        <f t="shared" si="1"/>
        <v>6.3011601201342682</v>
      </c>
      <c r="H6" s="384">
        <f t="shared" si="1"/>
        <v>8.2362161062422299</v>
      </c>
      <c r="I6" s="384">
        <f t="shared" si="1"/>
        <v>4.0914996590324364</v>
      </c>
      <c r="J6" s="384">
        <f t="shared" si="1"/>
        <v>4.3014135723979603</v>
      </c>
      <c r="K6" s="384">
        <f t="shared" si="1"/>
        <v>3.5481679477390089</v>
      </c>
      <c r="L6" s="384">
        <f t="shared" si="1"/>
        <v>5.7833958591607759</v>
      </c>
      <c r="M6" s="384">
        <f t="shared" si="1"/>
        <v>4.2954720057179392</v>
      </c>
      <c r="N6" s="384">
        <f t="shared" si="1"/>
        <v>5.2866376095205885</v>
      </c>
      <c r="O6" s="384">
        <f t="shared" si="1"/>
        <v>6.4003948100882893</v>
      </c>
      <c r="P6" s="384">
        <f t="shared" si="1"/>
        <v>7.9144767617198424</v>
      </c>
      <c r="Q6" s="384">
        <f t="shared" si="1"/>
        <v>2.597681022899184</v>
      </c>
      <c r="R6" s="384">
        <f t="shared" si="1"/>
        <v>2.2397367184200907</v>
      </c>
      <c r="S6" s="384">
        <f t="shared" si="1"/>
        <v>5.4363171362677845</v>
      </c>
      <c r="T6" s="384">
        <f t="shared" si="1"/>
        <v>9.9366094484828444</v>
      </c>
      <c r="U6" s="384">
        <f t="shared" si="1"/>
        <v>3.2488439822368207</v>
      </c>
      <c r="V6" s="385">
        <f t="shared" si="1"/>
        <v>3.7189295098026203</v>
      </c>
    </row>
    <row r="7" spans="1:22" ht="23.25" customHeight="1" thickTop="1">
      <c r="A7" s="322" t="s">
        <v>70</v>
      </c>
      <c r="B7" s="323">
        <f>B10+B13+B16</f>
        <v>4583745</v>
      </c>
      <c r="C7" s="392">
        <f>C10+C13+C16</f>
        <v>16710</v>
      </c>
      <c r="D7" s="392">
        <f t="shared" ref="D7:U7" si="2">D10+D13+D16</f>
        <v>193973</v>
      </c>
      <c r="E7" s="392">
        <f t="shared" si="2"/>
        <v>176894</v>
      </c>
      <c r="F7" s="392">
        <f t="shared" si="2"/>
        <v>376724</v>
      </c>
      <c r="G7" s="392">
        <f t="shared" si="2"/>
        <v>298093</v>
      </c>
      <c r="H7" s="392">
        <f t="shared" si="2"/>
        <v>381440</v>
      </c>
      <c r="I7" s="392">
        <f t="shared" si="2"/>
        <v>185105</v>
      </c>
      <c r="J7" s="392">
        <f t="shared" si="2"/>
        <v>189814</v>
      </c>
      <c r="K7" s="392">
        <f t="shared" si="2"/>
        <v>162030</v>
      </c>
      <c r="L7" s="392">
        <f t="shared" si="2"/>
        <v>271315</v>
      </c>
      <c r="M7" s="392">
        <f t="shared" si="2"/>
        <v>201302</v>
      </c>
      <c r="N7" s="392">
        <f t="shared" si="2"/>
        <v>239927</v>
      </c>
      <c r="O7" s="392">
        <f t="shared" si="2"/>
        <v>292759</v>
      </c>
      <c r="P7" s="392">
        <f t="shared" si="2"/>
        <v>361917</v>
      </c>
      <c r="Q7" s="392">
        <f t="shared" si="2"/>
        <v>125341</v>
      </c>
      <c r="R7" s="392">
        <f t="shared" si="2"/>
        <v>104200</v>
      </c>
      <c r="S7" s="392">
        <f t="shared" si="2"/>
        <v>246029</v>
      </c>
      <c r="T7" s="392">
        <f t="shared" si="2"/>
        <v>449163</v>
      </c>
      <c r="U7" s="392">
        <f t="shared" si="2"/>
        <v>151162</v>
      </c>
      <c r="V7" s="471">
        <f>V10+V13+V16</f>
        <v>159847</v>
      </c>
    </row>
    <row r="8" spans="1:22" ht="23.25" customHeight="1">
      <c r="A8" s="306" t="s">
        <v>4</v>
      </c>
      <c r="B8" s="360">
        <f>B7/92</f>
        <v>49823.315217391304</v>
      </c>
      <c r="C8" s="360">
        <f>C7/92</f>
        <v>181.63043478260869</v>
      </c>
      <c r="D8" s="360">
        <f t="shared" ref="D8:V8" si="3">D7/92</f>
        <v>2108.4021739130435</v>
      </c>
      <c r="E8" s="360">
        <f t="shared" si="3"/>
        <v>1922.7608695652175</v>
      </c>
      <c r="F8" s="360">
        <f t="shared" si="3"/>
        <v>4094.8260869565215</v>
      </c>
      <c r="G8" s="360">
        <f t="shared" si="3"/>
        <v>3240.141304347826</v>
      </c>
      <c r="H8" s="360">
        <f t="shared" si="3"/>
        <v>4146.086956521739</v>
      </c>
      <c r="I8" s="360">
        <f t="shared" si="3"/>
        <v>2012.0108695652175</v>
      </c>
      <c r="J8" s="360">
        <f t="shared" si="3"/>
        <v>2063.195652173913</v>
      </c>
      <c r="K8" s="360">
        <f t="shared" si="3"/>
        <v>1761.195652173913</v>
      </c>
      <c r="L8" s="360">
        <f t="shared" si="3"/>
        <v>2949.0760869565215</v>
      </c>
      <c r="M8" s="360">
        <f t="shared" si="3"/>
        <v>2188.0652173913045</v>
      </c>
      <c r="N8" s="360">
        <f t="shared" si="3"/>
        <v>2607.9021739130435</v>
      </c>
      <c r="O8" s="360">
        <f t="shared" si="3"/>
        <v>3182.163043478261</v>
      </c>
      <c r="P8" s="360">
        <f t="shared" si="3"/>
        <v>3933.8804347826085</v>
      </c>
      <c r="Q8" s="360">
        <f t="shared" si="3"/>
        <v>1362.4021739130435</v>
      </c>
      <c r="R8" s="360">
        <f t="shared" si="3"/>
        <v>1132.608695652174</v>
      </c>
      <c r="S8" s="360">
        <f t="shared" si="3"/>
        <v>2674.228260869565</v>
      </c>
      <c r="T8" s="360">
        <f t="shared" si="3"/>
        <v>4882.20652173913</v>
      </c>
      <c r="U8" s="360">
        <f t="shared" si="3"/>
        <v>1643.0652173913043</v>
      </c>
      <c r="V8" s="379">
        <f t="shared" si="3"/>
        <v>1737.4673913043478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0.36454907504671397</v>
      </c>
      <c r="D9" s="328">
        <f>D8/$B$8*100</f>
        <v>4.2317580930003738</v>
      </c>
      <c r="E9" s="328">
        <f t="shared" ref="E9:V9" si="4">E8/$B$8*100</f>
        <v>3.8591588319158245</v>
      </c>
      <c r="F9" s="328">
        <f>F8/$B$8*100</f>
        <v>8.2186945390723096</v>
      </c>
      <c r="G9" s="328">
        <f t="shared" si="4"/>
        <v>6.5032631614542256</v>
      </c>
      <c r="H9" s="328">
        <f t="shared" si="4"/>
        <v>8.3215798435558685</v>
      </c>
      <c r="I9" s="328">
        <f t="shared" si="4"/>
        <v>4.0382918334244167</v>
      </c>
      <c r="J9" s="328">
        <f t="shared" si="4"/>
        <v>4.1410244243517038</v>
      </c>
      <c r="K9" s="328">
        <f t="shared" si="4"/>
        <v>3.5348825032806146</v>
      </c>
      <c r="L9" s="328">
        <f t="shared" si="4"/>
        <v>5.9190683600418428</v>
      </c>
      <c r="M9" s="328">
        <f t="shared" si="4"/>
        <v>4.3916491864185296</v>
      </c>
      <c r="N9" s="328">
        <f t="shared" si="4"/>
        <v>5.2343007737123246</v>
      </c>
      <c r="O9" s="328">
        <f t="shared" si="4"/>
        <v>6.386895431573965</v>
      </c>
      <c r="P9" s="328">
        <f t="shared" si="4"/>
        <v>7.8956617351096101</v>
      </c>
      <c r="Q9" s="328">
        <f t="shared" si="4"/>
        <v>2.7344671224075512</v>
      </c>
      <c r="R9" s="328">
        <f t="shared" si="4"/>
        <v>2.2732503662398327</v>
      </c>
      <c r="S9" s="328">
        <f t="shared" si="4"/>
        <v>5.3674233623380001</v>
      </c>
      <c r="T9" s="328">
        <f t="shared" si="4"/>
        <v>9.7990398680554875</v>
      </c>
      <c r="U9" s="328">
        <f t="shared" si="4"/>
        <v>3.2977837990551393</v>
      </c>
      <c r="V9" s="329">
        <f t="shared" si="4"/>
        <v>3.4872576899456664</v>
      </c>
    </row>
    <row r="10" spans="1:22" ht="23.25" customHeight="1">
      <c r="A10" s="451" t="s">
        <v>101</v>
      </c>
      <c r="B10" s="462">
        <f>SUM(C10:V10)</f>
        <v>1550134</v>
      </c>
      <c r="C10" s="452">
        <v>5687</v>
      </c>
      <c r="D10" s="452">
        <v>65608</v>
      </c>
      <c r="E10" s="452">
        <v>60009</v>
      </c>
      <c r="F10" s="452">
        <v>125570</v>
      </c>
      <c r="G10" s="452">
        <v>110994</v>
      </c>
      <c r="H10" s="452">
        <v>136381</v>
      </c>
      <c r="I10" s="452">
        <v>60520</v>
      </c>
      <c r="J10" s="452">
        <v>62631</v>
      </c>
      <c r="K10" s="452">
        <v>54405</v>
      </c>
      <c r="L10" s="452">
        <v>90947</v>
      </c>
      <c r="M10" s="452">
        <v>66384</v>
      </c>
      <c r="N10" s="452">
        <v>79736</v>
      </c>
      <c r="O10" s="452">
        <v>97236</v>
      </c>
      <c r="P10" s="452">
        <v>119701</v>
      </c>
      <c r="Q10" s="452">
        <v>42989</v>
      </c>
      <c r="R10" s="452">
        <v>36000</v>
      </c>
      <c r="S10" s="452">
        <v>82860</v>
      </c>
      <c r="T10" s="452">
        <v>150865</v>
      </c>
      <c r="U10" s="452">
        <v>49571</v>
      </c>
      <c r="V10" s="472">
        <v>52040</v>
      </c>
    </row>
    <row r="11" spans="1:22" ht="23.25" customHeight="1">
      <c r="A11" s="427" t="s">
        <v>4</v>
      </c>
      <c r="B11" s="463">
        <f>B10/30</f>
        <v>51671.133333333331</v>
      </c>
      <c r="C11" s="463">
        <f>C10/30</f>
        <v>189.56666666666666</v>
      </c>
      <c r="D11" s="463">
        <f t="shared" ref="D11:V11" si="5">D10/30</f>
        <v>2186.9333333333334</v>
      </c>
      <c r="E11" s="463">
        <f t="shared" si="5"/>
        <v>2000.3</v>
      </c>
      <c r="F11" s="463">
        <f t="shared" si="5"/>
        <v>4185.666666666667</v>
      </c>
      <c r="G11" s="463">
        <f t="shared" si="5"/>
        <v>3699.8</v>
      </c>
      <c r="H11" s="463">
        <f t="shared" si="5"/>
        <v>4546.0333333333338</v>
      </c>
      <c r="I11" s="463">
        <f t="shared" si="5"/>
        <v>2017.3333333333333</v>
      </c>
      <c r="J11" s="463">
        <f t="shared" si="5"/>
        <v>2087.6999999999998</v>
      </c>
      <c r="K11" s="463">
        <f t="shared" si="5"/>
        <v>1813.5</v>
      </c>
      <c r="L11" s="463">
        <f t="shared" si="5"/>
        <v>3031.5666666666666</v>
      </c>
      <c r="M11" s="463">
        <f t="shared" si="5"/>
        <v>2212.8000000000002</v>
      </c>
      <c r="N11" s="463">
        <f t="shared" si="5"/>
        <v>2657.8666666666668</v>
      </c>
      <c r="O11" s="463">
        <f t="shared" si="5"/>
        <v>3241.2</v>
      </c>
      <c r="P11" s="463">
        <f t="shared" si="5"/>
        <v>3990.0333333333333</v>
      </c>
      <c r="Q11" s="463">
        <f t="shared" si="5"/>
        <v>1432.9666666666667</v>
      </c>
      <c r="R11" s="463">
        <f t="shared" si="5"/>
        <v>1200</v>
      </c>
      <c r="S11" s="463">
        <f t="shared" si="5"/>
        <v>2762</v>
      </c>
      <c r="T11" s="463">
        <f t="shared" si="5"/>
        <v>5028.833333333333</v>
      </c>
      <c r="U11" s="463">
        <f t="shared" si="5"/>
        <v>1652.3666666666666</v>
      </c>
      <c r="V11" s="473">
        <f t="shared" si="5"/>
        <v>1734.6666666666667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0.36687150917275541</v>
      </c>
      <c r="D12" s="458">
        <f t="shared" ref="D12:Q12" si="6">D11/$B$11*100</f>
        <v>4.2324082950248174</v>
      </c>
      <c r="E12" s="458">
        <f t="shared" si="6"/>
        <v>3.8712137144272694</v>
      </c>
      <c r="F12" s="458">
        <f t="shared" si="6"/>
        <v>8.1005900135085103</v>
      </c>
      <c r="G12" s="458">
        <f t="shared" si="6"/>
        <v>7.1602842076878517</v>
      </c>
      <c r="H12" s="458">
        <f t="shared" si="6"/>
        <v>8.7980135910830946</v>
      </c>
      <c r="I12" s="458">
        <f t="shared" si="6"/>
        <v>3.9041786064946642</v>
      </c>
      <c r="J12" s="458">
        <f t="shared" si="6"/>
        <v>4.0403603817476421</v>
      </c>
      <c r="K12" s="458">
        <f t="shared" si="6"/>
        <v>3.5096965810697656</v>
      </c>
      <c r="L12" s="458">
        <f t="shared" si="6"/>
        <v>5.8670411719244919</v>
      </c>
      <c r="M12" s="458">
        <f t="shared" si="6"/>
        <v>4.2824684833698248</v>
      </c>
      <c r="N12" s="458">
        <f t="shared" si="6"/>
        <v>5.1438133735535123</v>
      </c>
      <c r="O12" s="458">
        <f t="shared" si="6"/>
        <v>6.2727480333958221</v>
      </c>
      <c r="P12" s="458">
        <f t="shared" si="6"/>
        <v>7.7219775838733948</v>
      </c>
      <c r="Q12" s="458">
        <f t="shared" si="6"/>
        <v>2.7732441195406334</v>
      </c>
      <c r="R12" s="458">
        <f>R11/$B$11*100</f>
        <v>2.3223798716756101</v>
      </c>
      <c r="S12" s="458">
        <f>S11/$B$11*100</f>
        <v>5.3453443379733621</v>
      </c>
      <c r="T12" s="458">
        <f>T11/$B$11*100</f>
        <v>9.7323844261205803</v>
      </c>
      <c r="U12" s="458">
        <f>U11/$B$11*100</f>
        <v>3.1978525727453238</v>
      </c>
      <c r="V12" s="474">
        <f>V11/$B$11*100</f>
        <v>3.3571291256110767</v>
      </c>
    </row>
    <row r="13" spans="1:22" ht="23.25" customHeight="1">
      <c r="A13" s="425" t="s">
        <v>102</v>
      </c>
      <c r="B13" s="465">
        <f>SUM(C13:V13)</f>
        <v>1502747</v>
      </c>
      <c r="C13" s="456">
        <v>5589</v>
      </c>
      <c r="D13" s="456">
        <v>61848</v>
      </c>
      <c r="E13" s="456">
        <v>58706</v>
      </c>
      <c r="F13" s="456">
        <v>130333</v>
      </c>
      <c r="G13" s="456">
        <v>89609</v>
      </c>
      <c r="H13" s="456">
        <v>118917</v>
      </c>
      <c r="I13" s="456">
        <v>59219</v>
      </c>
      <c r="J13" s="456">
        <v>64293</v>
      </c>
      <c r="K13" s="456">
        <v>52785</v>
      </c>
      <c r="L13" s="456">
        <v>88262</v>
      </c>
      <c r="M13" s="456">
        <v>68929</v>
      </c>
      <c r="N13" s="456">
        <v>80172</v>
      </c>
      <c r="O13" s="456">
        <v>96156</v>
      </c>
      <c r="P13" s="456">
        <v>118648</v>
      </c>
      <c r="Q13" s="456">
        <v>42213</v>
      </c>
      <c r="R13" s="456">
        <v>35419</v>
      </c>
      <c r="S13" s="456">
        <v>83925</v>
      </c>
      <c r="T13" s="456">
        <v>144824</v>
      </c>
      <c r="U13" s="456">
        <v>48447</v>
      </c>
      <c r="V13" s="475">
        <v>54453</v>
      </c>
    </row>
    <row r="14" spans="1:22" ht="23.25" customHeight="1">
      <c r="A14" s="427" t="s">
        <v>4</v>
      </c>
      <c r="B14" s="466">
        <f>B13/31</f>
        <v>48475.709677419356</v>
      </c>
      <c r="C14" s="466">
        <f>C13/31</f>
        <v>180.29032258064515</v>
      </c>
      <c r="D14" s="466">
        <f t="shared" ref="D14:V14" si="7">D13/31</f>
        <v>1995.0967741935483</v>
      </c>
      <c r="E14" s="466">
        <f t="shared" si="7"/>
        <v>1893.741935483871</v>
      </c>
      <c r="F14" s="466">
        <f t="shared" si="7"/>
        <v>4204.2903225806449</v>
      </c>
      <c r="G14" s="466">
        <f t="shared" si="7"/>
        <v>2890.6129032258063</v>
      </c>
      <c r="H14" s="466">
        <f t="shared" si="7"/>
        <v>3836.0322580645161</v>
      </c>
      <c r="I14" s="466">
        <f t="shared" si="7"/>
        <v>1910.2903225806451</v>
      </c>
      <c r="J14" s="466">
        <f t="shared" si="7"/>
        <v>2073.9677419354839</v>
      </c>
      <c r="K14" s="466">
        <f t="shared" si="7"/>
        <v>1702.741935483871</v>
      </c>
      <c r="L14" s="466">
        <f t="shared" si="7"/>
        <v>2847.1612903225805</v>
      </c>
      <c r="M14" s="466">
        <f t="shared" si="7"/>
        <v>2223.516129032258</v>
      </c>
      <c r="N14" s="466">
        <f t="shared" si="7"/>
        <v>2586.1935483870966</v>
      </c>
      <c r="O14" s="466">
        <f t="shared" si="7"/>
        <v>3101.8064516129034</v>
      </c>
      <c r="P14" s="466">
        <f t="shared" si="7"/>
        <v>3827.3548387096776</v>
      </c>
      <c r="Q14" s="466">
        <f t="shared" si="7"/>
        <v>1361.7096774193549</v>
      </c>
      <c r="R14" s="466">
        <f t="shared" si="7"/>
        <v>1142.5483870967741</v>
      </c>
      <c r="S14" s="466">
        <f t="shared" si="7"/>
        <v>2707.2580645161293</v>
      </c>
      <c r="T14" s="466">
        <f t="shared" si="7"/>
        <v>4671.7419354838712</v>
      </c>
      <c r="U14" s="466">
        <f t="shared" si="7"/>
        <v>1562.8064516129032</v>
      </c>
      <c r="V14" s="476">
        <f t="shared" si="7"/>
        <v>1756.5483870967741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0.37191889253480453</v>
      </c>
      <c r="D15" s="460">
        <f t="shared" ref="D15:R15" si="8">D14/$B$14*100</f>
        <v>4.1156628494350675</v>
      </c>
      <c r="E15" s="460">
        <f t="shared" si="8"/>
        <v>3.9065790848359705</v>
      </c>
      <c r="F15" s="460">
        <f t="shared" si="8"/>
        <v>8.6729835428052748</v>
      </c>
      <c r="G15" s="460">
        <f t="shared" si="8"/>
        <v>5.963013068733459</v>
      </c>
      <c r="H15" s="460">
        <f t="shared" si="8"/>
        <v>7.9133080951084915</v>
      </c>
      <c r="I15" s="460">
        <f t="shared" si="8"/>
        <v>3.9407165677256382</v>
      </c>
      <c r="J15" s="460">
        <f t="shared" si="8"/>
        <v>4.2783648877688663</v>
      </c>
      <c r="K15" s="460">
        <f t="shared" si="8"/>
        <v>3.5125673183842654</v>
      </c>
      <c r="L15" s="460">
        <f t="shared" si="8"/>
        <v>5.8733772218477229</v>
      </c>
      <c r="M15" s="460">
        <f t="shared" si="8"/>
        <v>4.5868665849940138</v>
      </c>
      <c r="N15" s="460">
        <f t="shared" si="8"/>
        <v>5.335029782125666</v>
      </c>
      <c r="O15" s="460">
        <f t="shared" si="8"/>
        <v>6.3986818805826937</v>
      </c>
      <c r="P15" s="460">
        <f t="shared" si="8"/>
        <v>7.8954075436517268</v>
      </c>
      <c r="Q15" s="460">
        <f t="shared" si="8"/>
        <v>2.8090556826930948</v>
      </c>
      <c r="R15" s="460">
        <f t="shared" si="8"/>
        <v>2.3569503050080951</v>
      </c>
      <c r="S15" s="460">
        <f>S14/$B$14*100</f>
        <v>5.584772420107976</v>
      </c>
      <c r="T15" s="460">
        <f>T14/$B$14*100</f>
        <v>9.6372842534372065</v>
      </c>
      <c r="U15" s="460">
        <f>U14/$B$14*100</f>
        <v>3.2238959718435636</v>
      </c>
      <c r="V15" s="477">
        <f>V14/$B$14*100</f>
        <v>3.6235640463764027</v>
      </c>
    </row>
    <row r="16" spans="1:22" ht="23.25" customHeight="1">
      <c r="A16" s="425" t="s">
        <v>103</v>
      </c>
      <c r="B16" s="465">
        <f>SUM(C16:V16)</f>
        <v>1530864</v>
      </c>
      <c r="C16" s="506">
        <v>5434</v>
      </c>
      <c r="D16" s="506">
        <v>66517</v>
      </c>
      <c r="E16" s="506">
        <v>58179</v>
      </c>
      <c r="F16" s="506">
        <v>120821</v>
      </c>
      <c r="G16" s="506">
        <v>97490</v>
      </c>
      <c r="H16" s="506">
        <v>126142</v>
      </c>
      <c r="I16" s="506">
        <v>65366</v>
      </c>
      <c r="J16" s="506">
        <v>62890</v>
      </c>
      <c r="K16" s="506">
        <v>54840</v>
      </c>
      <c r="L16" s="506">
        <v>92106</v>
      </c>
      <c r="M16" s="506">
        <v>65989</v>
      </c>
      <c r="N16" s="506">
        <v>80019</v>
      </c>
      <c r="O16" s="506">
        <v>99367</v>
      </c>
      <c r="P16" s="506">
        <v>123568</v>
      </c>
      <c r="Q16" s="506">
        <v>40139</v>
      </c>
      <c r="R16" s="506">
        <v>32781</v>
      </c>
      <c r="S16" s="506">
        <v>79244</v>
      </c>
      <c r="T16" s="506">
        <v>153474</v>
      </c>
      <c r="U16" s="506">
        <v>53144</v>
      </c>
      <c r="V16" s="506">
        <v>53354</v>
      </c>
    </row>
    <row r="17" spans="1:22" ht="23.25" customHeight="1">
      <c r="A17" s="427" t="s">
        <v>4</v>
      </c>
      <c r="B17" s="466">
        <f>B16/30</f>
        <v>51028.800000000003</v>
      </c>
      <c r="C17" s="466">
        <f>C16/30</f>
        <v>181.13333333333333</v>
      </c>
      <c r="D17" s="466">
        <f t="shared" ref="D17:V17" si="9">D16/30</f>
        <v>2217.2333333333331</v>
      </c>
      <c r="E17" s="466">
        <f t="shared" si="9"/>
        <v>1939.3</v>
      </c>
      <c r="F17" s="466">
        <f t="shared" si="9"/>
        <v>4027.3666666666668</v>
      </c>
      <c r="G17" s="466">
        <f t="shared" si="9"/>
        <v>3249.6666666666665</v>
      </c>
      <c r="H17" s="466">
        <f t="shared" si="9"/>
        <v>4204.7333333333336</v>
      </c>
      <c r="I17" s="466">
        <f t="shared" si="9"/>
        <v>2178.8666666666668</v>
      </c>
      <c r="J17" s="466">
        <f t="shared" si="9"/>
        <v>2096.3333333333335</v>
      </c>
      <c r="K17" s="466">
        <f t="shared" si="9"/>
        <v>1828</v>
      </c>
      <c r="L17" s="466">
        <f t="shared" si="9"/>
        <v>3070.2</v>
      </c>
      <c r="M17" s="466">
        <f t="shared" si="9"/>
        <v>2199.6333333333332</v>
      </c>
      <c r="N17" s="466">
        <f t="shared" si="9"/>
        <v>2667.3</v>
      </c>
      <c r="O17" s="466">
        <f t="shared" si="9"/>
        <v>3312.2333333333331</v>
      </c>
      <c r="P17" s="466">
        <f t="shared" si="9"/>
        <v>4118.9333333333334</v>
      </c>
      <c r="Q17" s="466">
        <f t="shared" si="9"/>
        <v>1337.9666666666667</v>
      </c>
      <c r="R17" s="466">
        <f t="shared" si="9"/>
        <v>1092.7</v>
      </c>
      <c r="S17" s="466">
        <f t="shared" si="9"/>
        <v>2641.4666666666667</v>
      </c>
      <c r="T17" s="466">
        <f t="shared" si="9"/>
        <v>5115.8</v>
      </c>
      <c r="U17" s="466">
        <f t="shared" si="9"/>
        <v>1771.4666666666667</v>
      </c>
      <c r="V17" s="476">
        <f t="shared" si="9"/>
        <v>1778.4666666666667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0.35496294902747727</v>
      </c>
      <c r="D18" s="453">
        <f t="shared" ref="D18:R18" si="10">D17/$B$17*100</f>
        <v>4.3450626574274391</v>
      </c>
      <c r="E18" s="453">
        <f t="shared" si="10"/>
        <v>3.8004029097294079</v>
      </c>
      <c r="F18" s="453">
        <f t="shared" si="10"/>
        <v>7.8923405344955526</v>
      </c>
      <c r="G18" s="453">
        <f t="shared" si="10"/>
        <v>6.3682992088128003</v>
      </c>
      <c r="H18" s="453">
        <f t="shared" si="10"/>
        <v>8.2399220309576826</v>
      </c>
      <c r="I18" s="453">
        <f t="shared" si="10"/>
        <v>4.2698763574034011</v>
      </c>
      <c r="J18" s="453">
        <f t="shared" si="10"/>
        <v>4.1081376268564682</v>
      </c>
      <c r="K18" s="453">
        <f t="shared" si="10"/>
        <v>3.5822907848117138</v>
      </c>
      <c r="L18" s="453">
        <f t="shared" si="10"/>
        <v>6.0166023892390177</v>
      </c>
      <c r="M18" s="453">
        <f t="shared" si="10"/>
        <v>4.310572330396429</v>
      </c>
      <c r="N18" s="453">
        <f t="shared" si="10"/>
        <v>5.2270482551030009</v>
      </c>
      <c r="O18" s="453">
        <f t="shared" si="10"/>
        <v>6.4909097085044776</v>
      </c>
      <c r="P18" s="453">
        <f t="shared" si="10"/>
        <v>8.0717816866815078</v>
      </c>
      <c r="Q18" s="453">
        <f t="shared" si="10"/>
        <v>2.6219834028365678</v>
      </c>
      <c r="R18" s="453">
        <f t="shared" si="10"/>
        <v>2.1413397924309412</v>
      </c>
      <c r="S18" s="453">
        <f>S17/$B$17*100</f>
        <v>5.1764232485707415</v>
      </c>
      <c r="T18" s="453">
        <f>T17/$B$17*100</f>
        <v>10.025319035525037</v>
      </c>
      <c r="U18" s="453">
        <f>U17/$B$17*100</f>
        <v>3.4715036737424092</v>
      </c>
      <c r="V18" s="478">
        <f>V17/$B$17*100</f>
        <v>3.4852214174479248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V18"/>
  <sheetViews>
    <sheetView workbookViewId="0">
      <selection activeCell="C16" sqref="C16:V16"/>
    </sheetView>
  </sheetViews>
  <sheetFormatPr defaultRowHeight="13.5"/>
  <sheetData>
    <row r="1" spans="1:22" ht="25.5">
      <c r="A1" s="541" t="s">
        <v>196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4209918</v>
      </c>
      <c r="C4" s="380">
        <f>C7</f>
        <v>15582</v>
      </c>
      <c r="D4" s="380">
        <f t="shared" ref="D4:V4" si="0">D7</f>
        <v>182235</v>
      </c>
      <c r="E4" s="380">
        <f t="shared" si="0"/>
        <v>162030</v>
      </c>
      <c r="F4" s="380">
        <f t="shared" si="0"/>
        <v>328095</v>
      </c>
      <c r="G4" s="380">
        <f t="shared" si="0"/>
        <v>260595</v>
      </c>
      <c r="H4" s="380">
        <f t="shared" si="0"/>
        <v>346673</v>
      </c>
      <c r="I4" s="380">
        <f t="shared" si="0"/>
        <v>170998</v>
      </c>
      <c r="J4" s="380">
        <f t="shared" si="0"/>
        <v>188853</v>
      </c>
      <c r="K4" s="380">
        <f>K7</f>
        <v>148556</v>
      </c>
      <c r="L4" s="380">
        <f t="shared" si="0"/>
        <v>249143</v>
      </c>
      <c r="M4" s="380">
        <f t="shared" si="0"/>
        <v>176550</v>
      </c>
      <c r="N4" s="380">
        <f t="shared" si="0"/>
        <v>218622</v>
      </c>
      <c r="O4" s="380">
        <f t="shared" si="0"/>
        <v>271533</v>
      </c>
      <c r="P4" s="380">
        <f>P7</f>
        <v>339866</v>
      </c>
      <c r="Q4" s="380">
        <f t="shared" si="0"/>
        <v>108587</v>
      </c>
      <c r="R4" s="380">
        <f t="shared" si="0"/>
        <v>89506</v>
      </c>
      <c r="S4" s="380">
        <f t="shared" si="0"/>
        <v>220267</v>
      </c>
      <c r="T4" s="380">
        <f>T7</f>
        <v>429936</v>
      </c>
      <c r="U4" s="380">
        <f t="shared" si="0"/>
        <v>134966</v>
      </c>
      <c r="V4" s="381">
        <f t="shared" si="0"/>
        <v>167325</v>
      </c>
    </row>
    <row r="5" spans="1:22" ht="23.25" customHeight="1">
      <c r="A5" s="387" t="s">
        <v>4</v>
      </c>
      <c r="B5" s="433">
        <f>B4/91</f>
        <v>46262.835164835167</v>
      </c>
      <c r="C5" s="433">
        <f>C4/91</f>
        <v>171.23076923076923</v>
      </c>
      <c r="D5" s="433">
        <f>D4/91</f>
        <v>2002.5824175824175</v>
      </c>
      <c r="E5" s="433">
        <f t="shared" ref="E5:U5" si="1">E4/91</f>
        <v>1780.5494505494505</v>
      </c>
      <c r="F5" s="433">
        <f t="shared" si="1"/>
        <v>3605.4395604395604</v>
      </c>
      <c r="G5" s="433">
        <f t="shared" si="1"/>
        <v>2863.6813186813188</v>
      </c>
      <c r="H5" s="433">
        <f t="shared" si="1"/>
        <v>3809.5934065934066</v>
      </c>
      <c r="I5" s="433">
        <f t="shared" si="1"/>
        <v>1879.098901098901</v>
      </c>
      <c r="J5" s="433">
        <f t="shared" si="1"/>
        <v>2075.3076923076924</v>
      </c>
      <c r="K5" s="433">
        <f t="shared" si="1"/>
        <v>1632.4835164835165</v>
      </c>
      <c r="L5" s="433">
        <f t="shared" si="1"/>
        <v>2737.835164835165</v>
      </c>
      <c r="M5" s="433">
        <f t="shared" si="1"/>
        <v>1940.1098901098901</v>
      </c>
      <c r="N5" s="433">
        <f t="shared" si="1"/>
        <v>2402.4395604395604</v>
      </c>
      <c r="O5" s="433">
        <f t="shared" si="1"/>
        <v>2983.8791208791208</v>
      </c>
      <c r="P5" s="433">
        <f t="shared" si="1"/>
        <v>3734.7912087912086</v>
      </c>
      <c r="Q5" s="433">
        <f t="shared" si="1"/>
        <v>1193.2637362637363</v>
      </c>
      <c r="R5" s="433">
        <f t="shared" si="1"/>
        <v>983.58241758241763</v>
      </c>
      <c r="S5" s="433">
        <f t="shared" si="1"/>
        <v>2420.5164835164837</v>
      </c>
      <c r="T5" s="433">
        <f t="shared" si="1"/>
        <v>4724.5714285714284</v>
      </c>
      <c r="U5" s="433">
        <f t="shared" si="1"/>
        <v>1483.1428571428571</v>
      </c>
      <c r="V5" s="435">
        <f>V4/91</f>
        <v>1838.7362637362637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0.3701259739500864</v>
      </c>
      <c r="D6" s="384">
        <f>D5/$B$5*100</f>
        <v>4.3287066398917977</v>
      </c>
      <c r="E6" s="384">
        <f t="shared" ref="E6:V6" si="2">E5/$B$5*100</f>
        <v>3.8487685508363816</v>
      </c>
      <c r="F6" s="384">
        <f>F5/$B$5*100</f>
        <v>7.793382198893184</v>
      </c>
      <c r="G6" s="384">
        <f t="shared" si="2"/>
        <v>6.190025553941906</v>
      </c>
      <c r="H6" s="384">
        <f t="shared" si="2"/>
        <v>8.2346734544473303</v>
      </c>
      <c r="I6" s="384">
        <f t="shared" si="2"/>
        <v>4.0617893270130194</v>
      </c>
      <c r="J6" s="384">
        <f t="shared" si="2"/>
        <v>4.4859068513923548</v>
      </c>
      <c r="K6" s="384">
        <f t="shared" si="2"/>
        <v>3.5287148110723296</v>
      </c>
      <c r="L6" s="384">
        <f t="shared" si="2"/>
        <v>5.9180012532310604</v>
      </c>
      <c r="M6" s="384">
        <f t="shared" si="2"/>
        <v>4.1936683802392345</v>
      </c>
      <c r="N6" s="384">
        <f t="shared" si="2"/>
        <v>5.193022761963535</v>
      </c>
      <c r="O6" s="384">
        <f t="shared" si="2"/>
        <v>6.4498405907193437</v>
      </c>
      <c r="P6" s="384">
        <f t="shared" si="2"/>
        <v>8.0729838443409108</v>
      </c>
      <c r="Q6" s="384">
        <f t="shared" si="2"/>
        <v>2.5793138963751785</v>
      </c>
      <c r="R6" s="384">
        <f t="shared" si="2"/>
        <v>2.1260746646371733</v>
      </c>
      <c r="S6" s="384">
        <f t="shared" si="2"/>
        <v>5.232097157236792</v>
      </c>
      <c r="T6" s="384">
        <f t="shared" si="2"/>
        <v>10.212455444500343</v>
      </c>
      <c r="U6" s="384">
        <f t="shared" si="2"/>
        <v>3.2059056732221385</v>
      </c>
      <c r="V6" s="385">
        <f t="shared" si="2"/>
        <v>3.9745429720958931</v>
      </c>
    </row>
    <row r="7" spans="1:22" ht="23.25" customHeight="1" thickTop="1">
      <c r="A7" s="322" t="s">
        <v>70</v>
      </c>
      <c r="B7" s="323">
        <f>B10+B13+B16</f>
        <v>4209918</v>
      </c>
      <c r="C7" s="392">
        <f>C10+C13+C16</f>
        <v>15582</v>
      </c>
      <c r="D7" s="392">
        <f t="shared" ref="D7:U7" si="3">D10+D13+D16</f>
        <v>182235</v>
      </c>
      <c r="E7" s="392">
        <f t="shared" si="3"/>
        <v>162030</v>
      </c>
      <c r="F7" s="392">
        <f t="shared" si="3"/>
        <v>328095</v>
      </c>
      <c r="G7" s="392">
        <f t="shared" si="3"/>
        <v>260595</v>
      </c>
      <c r="H7" s="392">
        <f t="shared" si="3"/>
        <v>346673</v>
      </c>
      <c r="I7" s="392">
        <f t="shared" si="3"/>
        <v>170998</v>
      </c>
      <c r="J7" s="392">
        <f t="shared" si="3"/>
        <v>188853</v>
      </c>
      <c r="K7" s="392">
        <f t="shared" si="3"/>
        <v>148556</v>
      </c>
      <c r="L7" s="392">
        <f t="shared" si="3"/>
        <v>249143</v>
      </c>
      <c r="M7" s="392">
        <f t="shared" si="3"/>
        <v>176550</v>
      </c>
      <c r="N7" s="392">
        <f t="shared" si="3"/>
        <v>218622</v>
      </c>
      <c r="O7" s="392">
        <f t="shared" si="3"/>
        <v>271533</v>
      </c>
      <c r="P7" s="392">
        <f t="shared" si="3"/>
        <v>339866</v>
      </c>
      <c r="Q7" s="392">
        <f t="shared" si="3"/>
        <v>108587</v>
      </c>
      <c r="R7" s="392">
        <f t="shared" si="3"/>
        <v>89506</v>
      </c>
      <c r="S7" s="392">
        <f t="shared" si="3"/>
        <v>220267</v>
      </c>
      <c r="T7" s="392">
        <f t="shared" si="3"/>
        <v>429936</v>
      </c>
      <c r="U7" s="392">
        <f t="shared" si="3"/>
        <v>134966</v>
      </c>
      <c r="V7" s="471">
        <f>V10+V13+V16</f>
        <v>167325</v>
      </c>
    </row>
    <row r="8" spans="1:22" ht="23.25" customHeight="1">
      <c r="A8" s="306" t="s">
        <v>4</v>
      </c>
      <c r="B8" s="360">
        <f>B7/91</f>
        <v>46262.835164835167</v>
      </c>
      <c r="C8" s="360">
        <f>C7/91</f>
        <v>171.23076923076923</v>
      </c>
      <c r="D8" s="360">
        <f>D7/91</f>
        <v>2002.5824175824175</v>
      </c>
      <c r="E8" s="360">
        <f t="shared" ref="E8:U8" si="4">E7/91</f>
        <v>1780.5494505494505</v>
      </c>
      <c r="F8" s="360">
        <f t="shared" si="4"/>
        <v>3605.4395604395604</v>
      </c>
      <c r="G8" s="360">
        <f t="shared" si="4"/>
        <v>2863.6813186813188</v>
      </c>
      <c r="H8" s="360">
        <f t="shared" si="4"/>
        <v>3809.5934065934066</v>
      </c>
      <c r="I8" s="360">
        <f t="shared" si="4"/>
        <v>1879.098901098901</v>
      </c>
      <c r="J8" s="360">
        <f t="shared" si="4"/>
        <v>2075.3076923076924</v>
      </c>
      <c r="K8" s="360">
        <f t="shared" si="4"/>
        <v>1632.4835164835165</v>
      </c>
      <c r="L8" s="360">
        <f t="shared" si="4"/>
        <v>2737.835164835165</v>
      </c>
      <c r="M8" s="360">
        <f t="shared" si="4"/>
        <v>1940.1098901098901</v>
      </c>
      <c r="N8" s="360">
        <f t="shared" si="4"/>
        <v>2402.4395604395604</v>
      </c>
      <c r="O8" s="360">
        <f t="shared" si="4"/>
        <v>2983.8791208791208</v>
      </c>
      <c r="P8" s="360">
        <f t="shared" si="4"/>
        <v>3734.7912087912086</v>
      </c>
      <c r="Q8" s="360">
        <f t="shared" si="4"/>
        <v>1193.2637362637363</v>
      </c>
      <c r="R8" s="360">
        <f t="shared" si="4"/>
        <v>983.58241758241763</v>
      </c>
      <c r="S8" s="360">
        <f t="shared" si="4"/>
        <v>2420.5164835164837</v>
      </c>
      <c r="T8" s="360">
        <f t="shared" si="4"/>
        <v>4724.5714285714284</v>
      </c>
      <c r="U8" s="360">
        <f t="shared" si="4"/>
        <v>1483.1428571428571</v>
      </c>
      <c r="V8" s="379">
        <f>V7/91</f>
        <v>1838.7362637362637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0.3701259739500864</v>
      </c>
      <c r="D9" s="328">
        <f>D8/$B$8*100</f>
        <v>4.3287066398917977</v>
      </c>
      <c r="E9" s="328">
        <f t="shared" ref="E9:V9" si="5">E8/$B$8*100</f>
        <v>3.8487685508363816</v>
      </c>
      <c r="F9" s="328">
        <f>F8/$B$8*100</f>
        <v>7.793382198893184</v>
      </c>
      <c r="G9" s="328">
        <f t="shared" si="5"/>
        <v>6.190025553941906</v>
      </c>
      <c r="H9" s="328">
        <f t="shared" si="5"/>
        <v>8.2346734544473303</v>
      </c>
      <c r="I9" s="328">
        <f t="shared" si="5"/>
        <v>4.0617893270130194</v>
      </c>
      <c r="J9" s="328">
        <f t="shared" si="5"/>
        <v>4.4859068513923548</v>
      </c>
      <c r="K9" s="328">
        <f t="shared" si="5"/>
        <v>3.5287148110723296</v>
      </c>
      <c r="L9" s="328">
        <f t="shared" si="5"/>
        <v>5.9180012532310604</v>
      </c>
      <c r="M9" s="328">
        <f t="shared" si="5"/>
        <v>4.1936683802392345</v>
      </c>
      <c r="N9" s="328">
        <f t="shared" si="5"/>
        <v>5.193022761963535</v>
      </c>
      <c r="O9" s="328">
        <f t="shared" si="5"/>
        <v>6.4498405907193437</v>
      </c>
      <c r="P9" s="328">
        <f t="shared" si="5"/>
        <v>8.0729838443409108</v>
      </c>
      <c r="Q9" s="328">
        <f t="shared" si="5"/>
        <v>2.5793138963751785</v>
      </c>
      <c r="R9" s="328">
        <f t="shared" si="5"/>
        <v>2.1260746646371733</v>
      </c>
      <c r="S9" s="328">
        <f t="shared" si="5"/>
        <v>5.232097157236792</v>
      </c>
      <c r="T9" s="328">
        <f t="shared" si="5"/>
        <v>10.212455444500343</v>
      </c>
      <c r="U9" s="328">
        <f t="shared" si="5"/>
        <v>3.2059056732221385</v>
      </c>
      <c r="V9" s="329">
        <f t="shared" si="5"/>
        <v>3.9745429720958931</v>
      </c>
    </row>
    <row r="10" spans="1:22" ht="23.25" customHeight="1">
      <c r="A10" s="451" t="s">
        <v>22</v>
      </c>
      <c r="B10" s="462">
        <f>SUM(C10:V10)</f>
        <v>1433569</v>
      </c>
      <c r="C10" s="452">
        <v>5368</v>
      </c>
      <c r="D10" s="452">
        <v>62131</v>
      </c>
      <c r="E10" s="452">
        <v>53909</v>
      </c>
      <c r="F10" s="452">
        <v>108409</v>
      </c>
      <c r="G10" s="452">
        <v>88749</v>
      </c>
      <c r="H10" s="452">
        <v>119227</v>
      </c>
      <c r="I10" s="452">
        <v>59564</v>
      </c>
      <c r="J10" s="452">
        <v>63284</v>
      </c>
      <c r="K10" s="452">
        <v>51234</v>
      </c>
      <c r="L10" s="452">
        <v>84733</v>
      </c>
      <c r="M10" s="452">
        <v>60703</v>
      </c>
      <c r="N10" s="452">
        <v>74150</v>
      </c>
      <c r="O10" s="452">
        <v>94336</v>
      </c>
      <c r="P10" s="452">
        <v>117749</v>
      </c>
      <c r="Q10" s="452">
        <v>39888</v>
      </c>
      <c r="R10" s="452">
        <v>30274</v>
      </c>
      <c r="S10" s="452">
        <v>73777</v>
      </c>
      <c r="T10" s="452">
        <v>144688</v>
      </c>
      <c r="U10" s="452">
        <v>45649</v>
      </c>
      <c r="V10" s="472">
        <v>55747</v>
      </c>
    </row>
    <row r="11" spans="1:22" ht="23.25" customHeight="1">
      <c r="A11" s="427" t="s">
        <v>4</v>
      </c>
      <c r="B11" s="463">
        <f>B10/31</f>
        <v>46244.161290322583</v>
      </c>
      <c r="C11" s="463">
        <f t="shared" ref="C11:U11" si="6">C10/31</f>
        <v>173.16129032258064</v>
      </c>
      <c r="D11" s="463">
        <f t="shared" si="6"/>
        <v>2004.2258064516129</v>
      </c>
      <c r="E11" s="463">
        <f t="shared" si="6"/>
        <v>1739</v>
      </c>
      <c r="F11" s="463">
        <f t="shared" si="6"/>
        <v>3497.0645161290322</v>
      </c>
      <c r="G11" s="463">
        <f t="shared" si="6"/>
        <v>2862.8709677419356</v>
      </c>
      <c r="H11" s="463">
        <f t="shared" si="6"/>
        <v>3846.0322580645161</v>
      </c>
      <c r="I11" s="463">
        <f t="shared" si="6"/>
        <v>1921.4193548387098</v>
      </c>
      <c r="J11" s="463">
        <f t="shared" si="6"/>
        <v>2041.4193548387098</v>
      </c>
      <c r="K11" s="463">
        <f t="shared" si="6"/>
        <v>1652.7096774193549</v>
      </c>
      <c r="L11" s="463">
        <f t="shared" si="6"/>
        <v>2733.3225806451615</v>
      </c>
      <c r="M11" s="463">
        <f t="shared" si="6"/>
        <v>1958.1612903225807</v>
      </c>
      <c r="N11" s="463">
        <f t="shared" si="6"/>
        <v>2391.9354838709678</v>
      </c>
      <c r="O11" s="463">
        <f t="shared" si="6"/>
        <v>3043.0967741935483</v>
      </c>
      <c r="P11" s="463">
        <f t="shared" si="6"/>
        <v>3798.3548387096776</v>
      </c>
      <c r="Q11" s="463">
        <f t="shared" si="6"/>
        <v>1286.7096774193549</v>
      </c>
      <c r="R11" s="463">
        <f t="shared" si="6"/>
        <v>976.58064516129036</v>
      </c>
      <c r="S11" s="463">
        <f t="shared" si="6"/>
        <v>2379.9032258064517</v>
      </c>
      <c r="T11" s="463">
        <f t="shared" si="6"/>
        <v>4667.3548387096771</v>
      </c>
      <c r="U11" s="463">
        <f t="shared" si="6"/>
        <v>1472.5483870967741</v>
      </c>
      <c r="V11" s="473">
        <f>V10/31</f>
        <v>1798.2903225806451</v>
      </c>
    </row>
    <row r="12" spans="1:22" ht="23.25" customHeight="1" thickBot="1">
      <c r="A12" s="430" t="s">
        <v>5</v>
      </c>
      <c r="B12" s="464">
        <v>100</v>
      </c>
      <c r="C12" s="458">
        <f>C11/$B$11*100</f>
        <v>0.37445006135037795</v>
      </c>
      <c r="D12" s="458">
        <f t="shared" ref="D12:Q12" si="7">D11/$B$11*100</f>
        <v>4.3340083386289736</v>
      </c>
      <c r="E12" s="458">
        <f t="shared" si="7"/>
        <v>3.7604747312476761</v>
      </c>
      <c r="F12" s="458">
        <f t="shared" si="7"/>
        <v>7.5621752423496877</v>
      </c>
      <c r="G12" s="458">
        <f t="shared" si="7"/>
        <v>6.1907728194457325</v>
      </c>
      <c r="H12" s="458">
        <f t="shared" si="7"/>
        <v>8.3167953548102656</v>
      </c>
      <c r="I12" s="458">
        <f t="shared" si="7"/>
        <v>4.1549447567574349</v>
      </c>
      <c r="J12" s="458">
        <f t="shared" si="7"/>
        <v>4.4144369751299033</v>
      </c>
      <c r="K12" s="458">
        <f t="shared" si="7"/>
        <v>3.5738775043266142</v>
      </c>
      <c r="L12" s="458">
        <f t="shared" si="7"/>
        <v>5.9106328331597577</v>
      </c>
      <c r="M12" s="458">
        <f t="shared" si="7"/>
        <v>4.2343968096408338</v>
      </c>
      <c r="N12" s="458">
        <f t="shared" si="7"/>
        <v>5.1724053742791591</v>
      </c>
      <c r="O12" s="458">
        <f t="shared" si="7"/>
        <v>6.5804994388131988</v>
      </c>
      <c r="P12" s="458">
        <f t="shared" si="7"/>
        <v>8.213696027188087</v>
      </c>
      <c r="Q12" s="458">
        <f t="shared" si="7"/>
        <v>2.7824262382905878</v>
      </c>
      <c r="R12" s="458">
        <f>R11/$B$11*100</f>
        <v>2.1117923169376569</v>
      </c>
      <c r="S12" s="458">
        <f>S11/$B$11*100</f>
        <v>5.1463863964692314</v>
      </c>
      <c r="T12" s="458">
        <f>T11/$B$11*100</f>
        <v>10.092852175235373</v>
      </c>
      <c r="U12" s="458">
        <f>U11/$B$11*100</f>
        <v>3.1842903969045087</v>
      </c>
      <c r="V12" s="474">
        <f>V11/$B$11*100</f>
        <v>3.8886862090349328</v>
      </c>
    </row>
    <row r="13" spans="1:22" ht="23.25" customHeight="1">
      <c r="A13" s="425" t="s">
        <v>23</v>
      </c>
      <c r="B13" s="465">
        <f>SUM(C13:V13)</f>
        <v>1298624</v>
      </c>
      <c r="C13" s="452">
        <v>4720</v>
      </c>
      <c r="D13" s="452">
        <v>57963</v>
      </c>
      <c r="E13" s="452">
        <v>49230</v>
      </c>
      <c r="F13" s="452">
        <v>97552</v>
      </c>
      <c r="G13" s="452">
        <v>82424</v>
      </c>
      <c r="H13" s="452">
        <v>108146</v>
      </c>
      <c r="I13" s="452">
        <v>51529</v>
      </c>
      <c r="J13" s="452">
        <v>60688</v>
      </c>
      <c r="K13" s="452">
        <v>45816</v>
      </c>
      <c r="L13" s="452">
        <v>76889</v>
      </c>
      <c r="M13" s="452">
        <v>54368</v>
      </c>
      <c r="N13" s="452">
        <v>66127</v>
      </c>
      <c r="O13" s="452">
        <v>81227</v>
      </c>
      <c r="P13" s="452">
        <v>104310</v>
      </c>
      <c r="Q13" s="452">
        <v>30760</v>
      </c>
      <c r="R13" s="452">
        <v>27548</v>
      </c>
      <c r="S13" s="452">
        <v>65266</v>
      </c>
      <c r="T13" s="452">
        <v>137728</v>
      </c>
      <c r="U13" s="452">
        <v>40433</v>
      </c>
      <c r="V13" s="472">
        <v>55900</v>
      </c>
    </row>
    <row r="14" spans="1:22" ht="23.25" customHeight="1">
      <c r="A14" s="427" t="s">
        <v>4</v>
      </c>
      <c r="B14" s="466">
        <f>B13/29</f>
        <v>44780.137931034486</v>
      </c>
      <c r="C14" s="466">
        <f>C13/29</f>
        <v>162.75862068965517</v>
      </c>
      <c r="D14" s="466">
        <f>D13/29</f>
        <v>1998.7241379310344</v>
      </c>
      <c r="E14" s="466">
        <f t="shared" ref="E14:U14" si="8">E13/29</f>
        <v>1697.5862068965516</v>
      </c>
      <c r="F14" s="466">
        <f t="shared" si="8"/>
        <v>3363.8620689655172</v>
      </c>
      <c r="G14" s="466">
        <f t="shared" si="8"/>
        <v>2842.2068965517242</v>
      </c>
      <c r="H14" s="466">
        <f t="shared" si="8"/>
        <v>3729.1724137931033</v>
      </c>
      <c r="I14" s="466">
        <f t="shared" si="8"/>
        <v>1776.8620689655172</v>
      </c>
      <c r="J14" s="466">
        <f t="shared" si="8"/>
        <v>2092.6896551724139</v>
      </c>
      <c r="K14" s="466">
        <f t="shared" si="8"/>
        <v>1579.8620689655172</v>
      </c>
      <c r="L14" s="466">
        <f t="shared" si="8"/>
        <v>2651.344827586207</v>
      </c>
      <c r="M14" s="466">
        <f t="shared" si="8"/>
        <v>1874.7586206896551</v>
      </c>
      <c r="N14" s="466">
        <f t="shared" si="8"/>
        <v>2280.2413793103447</v>
      </c>
      <c r="O14" s="466">
        <f t="shared" si="8"/>
        <v>2800.9310344827586</v>
      </c>
      <c r="P14" s="466">
        <f t="shared" si="8"/>
        <v>3596.8965517241381</v>
      </c>
      <c r="Q14" s="466">
        <f t="shared" si="8"/>
        <v>1060.6896551724137</v>
      </c>
      <c r="R14" s="466">
        <f t="shared" si="8"/>
        <v>949.93103448275861</v>
      </c>
      <c r="S14" s="466">
        <f t="shared" si="8"/>
        <v>2250.5517241379312</v>
      </c>
      <c r="T14" s="466">
        <f t="shared" si="8"/>
        <v>4749.2413793103451</v>
      </c>
      <c r="U14" s="466">
        <f t="shared" si="8"/>
        <v>1394.2413793103449</v>
      </c>
      <c r="V14" s="476">
        <f>V13/29</f>
        <v>1927.5862068965516</v>
      </c>
    </row>
    <row r="15" spans="1:22" ht="23.25" customHeight="1">
      <c r="A15" s="430" t="s">
        <v>5</v>
      </c>
      <c r="B15" s="467">
        <v>100</v>
      </c>
      <c r="C15" s="460">
        <f>C14/$B$14*100</f>
        <v>0.36346163323641023</v>
      </c>
      <c r="D15" s="460">
        <f t="shared" ref="D15:R15" si="9">D14/$B$14*100</f>
        <v>4.4634166625597551</v>
      </c>
      <c r="E15" s="460">
        <f t="shared" si="9"/>
        <v>3.7909356364890829</v>
      </c>
      <c r="F15" s="460">
        <f t="shared" si="9"/>
        <v>7.5119511113301449</v>
      </c>
      <c r="G15" s="460">
        <f t="shared" si="9"/>
        <v>6.3470257749741261</v>
      </c>
      <c r="H15" s="460">
        <f t="shared" si="9"/>
        <v>8.3277376669459358</v>
      </c>
      <c r="I15" s="460">
        <f t="shared" si="9"/>
        <v>3.9679691735252076</v>
      </c>
      <c r="J15" s="460">
        <f t="shared" si="9"/>
        <v>4.6732541520871322</v>
      </c>
      <c r="K15" s="460">
        <f t="shared" si="9"/>
        <v>3.5280419890591883</v>
      </c>
      <c r="L15" s="460">
        <f t="shared" si="9"/>
        <v>5.9208054063377844</v>
      </c>
      <c r="M15" s="460">
        <f t="shared" si="9"/>
        <v>4.1865851855502436</v>
      </c>
      <c r="N15" s="460">
        <f t="shared" si="9"/>
        <v>5.0920820807254445</v>
      </c>
      <c r="O15" s="460">
        <f t="shared" si="9"/>
        <v>6.2548512887487053</v>
      </c>
      <c r="P15" s="460">
        <f t="shared" si="9"/>
        <v>8.0323480853580396</v>
      </c>
      <c r="Q15" s="460">
        <f t="shared" si="9"/>
        <v>2.36866098270169</v>
      </c>
      <c r="R15" s="460">
        <f t="shared" si="9"/>
        <v>2.1213222611009805</v>
      </c>
      <c r="S15" s="460">
        <f>S14/$B$14*100</f>
        <v>5.0257811344931254</v>
      </c>
      <c r="T15" s="460">
        <f>T14/$B$14*100</f>
        <v>10.60568725050515</v>
      </c>
      <c r="U15" s="460">
        <f>U14/$B$14*100</f>
        <v>3.1135263170863929</v>
      </c>
      <c r="V15" s="461">
        <f>V14/$B$14*100</f>
        <v>4.3045562071854508</v>
      </c>
    </row>
    <row r="16" spans="1:22" ht="23.25" customHeight="1">
      <c r="A16" s="425" t="s">
        <v>24</v>
      </c>
      <c r="B16" s="465">
        <f>SUM(C16:V16)</f>
        <v>1477725</v>
      </c>
      <c r="C16" s="456">
        <v>5494</v>
      </c>
      <c r="D16" s="456">
        <v>62141</v>
      </c>
      <c r="E16" s="456">
        <v>58891</v>
      </c>
      <c r="F16" s="456">
        <v>122134</v>
      </c>
      <c r="G16" s="456">
        <v>89422</v>
      </c>
      <c r="H16" s="456">
        <v>119300</v>
      </c>
      <c r="I16" s="456">
        <v>59905</v>
      </c>
      <c r="J16" s="456">
        <v>64881</v>
      </c>
      <c r="K16" s="456">
        <v>51506</v>
      </c>
      <c r="L16" s="456">
        <v>87521</v>
      </c>
      <c r="M16" s="456">
        <v>61479</v>
      </c>
      <c r="N16" s="456">
        <v>78345</v>
      </c>
      <c r="O16" s="456">
        <v>95970</v>
      </c>
      <c r="P16" s="456">
        <v>117807</v>
      </c>
      <c r="Q16" s="456">
        <v>37939</v>
      </c>
      <c r="R16" s="456">
        <v>31684</v>
      </c>
      <c r="S16" s="456">
        <v>81224</v>
      </c>
      <c r="T16" s="456">
        <v>147520</v>
      </c>
      <c r="U16" s="456">
        <v>48884</v>
      </c>
      <c r="V16" s="457">
        <v>55678</v>
      </c>
    </row>
    <row r="17" spans="1:22" ht="23.25" customHeight="1">
      <c r="A17" s="427" t="s">
        <v>4</v>
      </c>
      <c r="B17" s="466">
        <f>B16/31</f>
        <v>47668.548387096773</v>
      </c>
      <c r="C17" s="466">
        <f t="shared" ref="C17:V17" si="10">C16/31</f>
        <v>177.2258064516129</v>
      </c>
      <c r="D17" s="466">
        <f t="shared" si="10"/>
        <v>2004.5483870967741</v>
      </c>
      <c r="E17" s="466">
        <f t="shared" si="10"/>
        <v>1899.7096774193549</v>
      </c>
      <c r="F17" s="466">
        <f t="shared" si="10"/>
        <v>3939.8064516129034</v>
      </c>
      <c r="G17" s="466">
        <f t="shared" si="10"/>
        <v>2884.5806451612902</v>
      </c>
      <c r="H17" s="466">
        <f t="shared" si="10"/>
        <v>3848.3870967741937</v>
      </c>
      <c r="I17" s="466">
        <f t="shared" si="10"/>
        <v>1932.4193548387098</v>
      </c>
      <c r="J17" s="466">
        <f t="shared" si="10"/>
        <v>2092.9354838709678</v>
      </c>
      <c r="K17" s="466">
        <f t="shared" si="10"/>
        <v>1661.483870967742</v>
      </c>
      <c r="L17" s="466">
        <f t="shared" si="10"/>
        <v>2823.2580645161293</v>
      </c>
      <c r="M17" s="466">
        <f t="shared" si="10"/>
        <v>1983.1935483870968</v>
      </c>
      <c r="N17" s="466">
        <f t="shared" si="10"/>
        <v>2527.2580645161293</v>
      </c>
      <c r="O17" s="466">
        <f t="shared" si="10"/>
        <v>3095.8064516129034</v>
      </c>
      <c r="P17" s="466">
        <f t="shared" si="10"/>
        <v>3800.2258064516127</v>
      </c>
      <c r="Q17" s="466">
        <f t="shared" si="10"/>
        <v>1223.8387096774193</v>
      </c>
      <c r="R17" s="466">
        <f t="shared" si="10"/>
        <v>1022.0645161290323</v>
      </c>
      <c r="S17" s="466">
        <f t="shared" si="10"/>
        <v>2620.1290322580644</v>
      </c>
      <c r="T17" s="466">
        <f t="shared" si="10"/>
        <v>4758.7096774193551</v>
      </c>
      <c r="U17" s="466">
        <f t="shared" si="10"/>
        <v>1576.9032258064517</v>
      </c>
      <c r="V17" s="470">
        <f t="shared" si="10"/>
        <v>1796.0645161290322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0.37178771422287638</v>
      </c>
      <c r="D18" s="453">
        <f t="shared" ref="D18:R18" si="11">D17/$B$17*100</f>
        <v>4.2051802601972623</v>
      </c>
      <c r="E18" s="453">
        <f t="shared" si="11"/>
        <v>3.9852475934290887</v>
      </c>
      <c r="F18" s="453">
        <f t="shared" si="11"/>
        <v>8.2650019455582058</v>
      </c>
      <c r="G18" s="453">
        <f t="shared" si="11"/>
        <v>6.0513289008442026</v>
      </c>
      <c r="H18" s="453">
        <f t="shared" si="11"/>
        <v>8.073220660136359</v>
      </c>
      <c r="I18" s="453">
        <f t="shared" si="11"/>
        <v>4.0538665854607592</v>
      </c>
      <c r="J18" s="453">
        <f t="shared" si="11"/>
        <v>4.390600416180277</v>
      </c>
      <c r="K18" s="453">
        <f t="shared" si="11"/>
        <v>3.4854929029420223</v>
      </c>
      <c r="L18" s="453">
        <f t="shared" si="11"/>
        <v>5.9226852086822657</v>
      </c>
      <c r="M18" s="453">
        <f t="shared" si="11"/>
        <v>4.1603816677663303</v>
      </c>
      <c r="N18" s="453">
        <f t="shared" si="11"/>
        <v>5.3017307009084922</v>
      </c>
      <c r="O18" s="453">
        <f t="shared" si="11"/>
        <v>6.4944424706897426</v>
      </c>
      <c r="P18" s="453">
        <f t="shared" si="11"/>
        <v>7.9721869766025479</v>
      </c>
      <c r="Q18" s="453">
        <f t="shared" si="11"/>
        <v>2.5673924444670018</v>
      </c>
      <c r="R18" s="453">
        <f t="shared" si="11"/>
        <v>2.1441066504254853</v>
      </c>
      <c r="S18" s="453">
        <f>S17/$B$17*100</f>
        <v>5.4965572078702056</v>
      </c>
      <c r="T18" s="453">
        <f>T17/$B$17*100</f>
        <v>9.982912923581857</v>
      </c>
      <c r="U18" s="453">
        <f>U17/$B$17*100</f>
        <v>3.3080579945524371</v>
      </c>
      <c r="V18" s="455">
        <f>V17/$B$17*100</f>
        <v>3.7678187754825827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V18"/>
  <sheetViews>
    <sheetView workbookViewId="0">
      <selection activeCell="B5" sqref="B5"/>
    </sheetView>
  </sheetViews>
  <sheetFormatPr defaultRowHeight="13.5"/>
  <sheetData>
    <row r="1" spans="1:22" ht="25.5">
      <c r="A1" s="541" t="s">
        <v>197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8725446</v>
      </c>
      <c r="C4" s="380">
        <f>'2024.1분기'!C7+'2024.2분기'!C7</f>
        <v>32720</v>
      </c>
      <c r="D4" s="380">
        <f>'2024.1분기'!D7+'2024.2분기'!D7</f>
        <v>369536</v>
      </c>
      <c r="E4" s="380">
        <f>'2024.1분기'!E7+'2024.2분기'!E7</f>
        <v>339525</v>
      </c>
      <c r="F4" s="380">
        <f>'2024.1분기'!F7+'2024.2분기'!F7</f>
        <v>696415</v>
      </c>
      <c r="G4" s="380">
        <f>'2024.1분기'!G7+'2024.2분기'!G7</f>
        <v>539670</v>
      </c>
      <c r="H4" s="380">
        <f>'2024.1분기'!H7+'2024.2분기'!H7</f>
        <v>705904</v>
      </c>
      <c r="I4" s="380">
        <f>'2024.1분기'!I7+'2024.2분기'!I7</f>
        <v>356394</v>
      </c>
      <c r="J4" s="380">
        <f>'2024.1분기'!J7+'2024.2분기'!J7</f>
        <v>405387</v>
      </c>
      <c r="K4" s="380">
        <f>'2024.1분기'!K7+'2024.2분기'!K7</f>
        <v>304200</v>
      </c>
      <c r="L4" s="380">
        <f>'2024.1분기'!L7+'2024.2분기'!L7</f>
        <v>511568</v>
      </c>
      <c r="M4" s="380">
        <f>'2024.1분기'!M7+'2024.2분기'!M7</f>
        <v>362101</v>
      </c>
      <c r="N4" s="380">
        <f>'2024.1분기'!N7+'2024.2분기'!N7</f>
        <v>452094</v>
      </c>
      <c r="O4" s="380">
        <f>'2024.1분기'!O7+'2024.2분기'!O7</f>
        <v>562978</v>
      </c>
      <c r="P4" s="380">
        <f>'2024.1분기'!P7+'2024.2분기'!P7</f>
        <v>700395</v>
      </c>
      <c r="Q4" s="380">
        <f>'2024.1분기'!Q7+'2024.2분기'!Q7</f>
        <v>223626</v>
      </c>
      <c r="R4" s="380">
        <f>'2024.1분기'!R7+'2024.2분기'!R7</f>
        <v>189637</v>
      </c>
      <c r="S4" s="380">
        <f>'2024.1분기'!S7+'2024.2분기'!S7</f>
        <v>465119</v>
      </c>
      <c r="T4" s="380">
        <f>'2024.1분기'!T7+'2024.2분기'!T7</f>
        <v>880547</v>
      </c>
      <c r="U4" s="380">
        <f>'2024.1분기'!U7+'2024.2분기'!U7</f>
        <v>284905</v>
      </c>
      <c r="V4" s="381">
        <f>'2024.1분기'!V7+'2024.2분기'!V7</f>
        <v>342725</v>
      </c>
    </row>
    <row r="5" spans="1:22" ht="23.25" customHeight="1">
      <c r="A5" s="387" t="s">
        <v>4</v>
      </c>
      <c r="B5" s="433">
        <f>B4/182</f>
        <v>47942.010989010989</v>
      </c>
      <c r="C5" s="433">
        <f>C4/182</f>
        <v>179.78021978021977</v>
      </c>
      <c r="D5" s="433">
        <f t="shared" ref="D5:U5" si="0">D4/182</f>
        <v>2030.4175824175825</v>
      </c>
      <c r="E5" s="433">
        <f t="shared" si="0"/>
        <v>1865.5219780219779</v>
      </c>
      <c r="F5" s="433">
        <f t="shared" si="0"/>
        <v>3826.4560439560441</v>
      </c>
      <c r="G5" s="433">
        <f t="shared" si="0"/>
        <v>2965.2197802197802</v>
      </c>
      <c r="H5" s="433">
        <f t="shared" si="0"/>
        <v>3878.5934065934066</v>
      </c>
      <c r="I5" s="433">
        <f t="shared" si="0"/>
        <v>1958.2087912087911</v>
      </c>
      <c r="J5" s="433">
        <f t="shared" si="0"/>
        <v>2227.401098901099</v>
      </c>
      <c r="K5" s="433">
        <f t="shared" si="0"/>
        <v>1671.4285714285713</v>
      </c>
      <c r="L5" s="433">
        <f t="shared" si="0"/>
        <v>2810.8131868131868</v>
      </c>
      <c r="M5" s="433">
        <f t="shared" si="0"/>
        <v>1989.565934065934</v>
      </c>
      <c r="N5" s="433">
        <f t="shared" si="0"/>
        <v>2484.032967032967</v>
      </c>
      <c r="O5" s="433">
        <f t="shared" si="0"/>
        <v>3093.2857142857142</v>
      </c>
      <c r="P5" s="433">
        <f t="shared" si="0"/>
        <v>3848.3241758241757</v>
      </c>
      <c r="Q5" s="433">
        <f t="shared" si="0"/>
        <v>1228.7142857142858</v>
      </c>
      <c r="R5" s="433">
        <f t="shared" si="0"/>
        <v>1041.9615384615386</v>
      </c>
      <c r="S5" s="433">
        <f t="shared" si="0"/>
        <v>2555.598901098901</v>
      </c>
      <c r="T5" s="433">
        <f t="shared" si="0"/>
        <v>4838.1703296703299</v>
      </c>
      <c r="U5" s="433">
        <f t="shared" si="0"/>
        <v>1565.4120879120878</v>
      </c>
      <c r="V5" s="435">
        <f>V4/182</f>
        <v>1883.1043956043957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0.37499515784064219</v>
      </c>
      <c r="D6" s="384">
        <f>D5/$B$5*100</f>
        <v>4.2351531371576883</v>
      </c>
      <c r="E6" s="384">
        <f t="shared" ref="E6:V6" si="1">E5/$B$5*100</f>
        <v>3.8912051028680934</v>
      </c>
      <c r="F6" s="384">
        <f>F5/$B$5*100</f>
        <v>7.9814258205253923</v>
      </c>
      <c r="G6" s="384">
        <f t="shared" si="1"/>
        <v>6.1850133506069485</v>
      </c>
      <c r="H6" s="384">
        <f t="shared" si="1"/>
        <v>8.09017670844562</v>
      </c>
      <c r="I6" s="384">
        <f t="shared" si="1"/>
        <v>4.0845361944822072</v>
      </c>
      <c r="J6" s="384">
        <f t="shared" si="1"/>
        <v>4.6460318475410887</v>
      </c>
      <c r="K6" s="384">
        <f t="shared" si="1"/>
        <v>3.4863547376260193</v>
      </c>
      <c r="L6" s="384">
        <f t="shared" si="1"/>
        <v>5.8629438541021281</v>
      </c>
      <c r="M6" s="384">
        <f t="shared" si="1"/>
        <v>4.149942593192371</v>
      </c>
      <c r="N6" s="384">
        <f t="shared" si="1"/>
        <v>5.1813282667728391</v>
      </c>
      <c r="O6" s="384">
        <f t="shared" si="1"/>
        <v>6.4521400969073675</v>
      </c>
      <c r="P6" s="384">
        <f t="shared" si="1"/>
        <v>8.0270395347126087</v>
      </c>
      <c r="Q6" s="384">
        <f t="shared" si="1"/>
        <v>2.5629177007112305</v>
      </c>
      <c r="R6" s="384">
        <f t="shared" si="1"/>
        <v>2.1733788736988346</v>
      </c>
      <c r="S6" s="384">
        <f t="shared" si="1"/>
        <v>5.3306043037800022</v>
      </c>
      <c r="T6" s="384">
        <f t="shared" si="1"/>
        <v>10.091713363420048</v>
      </c>
      <c r="U6" s="384">
        <f t="shared" si="1"/>
        <v>3.2652199096756771</v>
      </c>
      <c r="V6" s="385">
        <f t="shared" si="1"/>
        <v>3.9278794459331938</v>
      </c>
    </row>
    <row r="7" spans="1:22" ht="23.25" customHeight="1" thickTop="1">
      <c r="A7" s="322" t="s">
        <v>70</v>
      </c>
      <c r="B7" s="323">
        <f>B10+B13+B16</f>
        <v>4515528</v>
      </c>
      <c r="C7" s="392">
        <f>C10+C13+C16</f>
        <v>17138</v>
      </c>
      <c r="D7" s="392">
        <f t="shared" ref="D7:U7" si="2">D10+D13+D16</f>
        <v>187301</v>
      </c>
      <c r="E7" s="392">
        <f t="shared" si="2"/>
        <v>177495</v>
      </c>
      <c r="F7" s="392">
        <f t="shared" si="2"/>
        <v>368320</v>
      </c>
      <c r="G7" s="392">
        <f t="shared" si="2"/>
        <v>279075</v>
      </c>
      <c r="H7" s="392">
        <f t="shared" si="2"/>
        <v>359231</v>
      </c>
      <c r="I7" s="392">
        <f t="shared" si="2"/>
        <v>185396</v>
      </c>
      <c r="J7" s="392">
        <f t="shared" si="2"/>
        <v>216534</v>
      </c>
      <c r="K7" s="392">
        <f t="shared" si="2"/>
        <v>155644</v>
      </c>
      <c r="L7" s="392">
        <f t="shared" si="2"/>
        <v>262425</v>
      </c>
      <c r="M7" s="392">
        <f t="shared" si="2"/>
        <v>185551</v>
      </c>
      <c r="N7" s="392">
        <f t="shared" si="2"/>
        <v>233472</v>
      </c>
      <c r="O7" s="392">
        <f t="shared" si="2"/>
        <v>291445</v>
      </c>
      <c r="P7" s="392">
        <f t="shared" si="2"/>
        <v>360529</v>
      </c>
      <c r="Q7" s="392">
        <f t="shared" si="2"/>
        <v>115039</v>
      </c>
      <c r="R7" s="392">
        <f t="shared" si="2"/>
        <v>100131</v>
      </c>
      <c r="S7" s="392">
        <f t="shared" si="2"/>
        <v>244852</v>
      </c>
      <c r="T7" s="392">
        <f t="shared" si="2"/>
        <v>450611</v>
      </c>
      <c r="U7" s="392">
        <f t="shared" si="2"/>
        <v>149939</v>
      </c>
      <c r="V7" s="471">
        <f>V10+V13+V16</f>
        <v>175400</v>
      </c>
    </row>
    <row r="8" spans="1:22" ht="23.25" customHeight="1">
      <c r="A8" s="306" t="s">
        <v>4</v>
      </c>
      <c r="B8" s="360">
        <f>B7/91</f>
        <v>49621.18681318681</v>
      </c>
      <c r="C8" s="360">
        <f>C7/91</f>
        <v>188.32967032967034</v>
      </c>
      <c r="D8" s="360">
        <f>D7/91</f>
        <v>2058.2527472527472</v>
      </c>
      <c r="E8" s="360">
        <f t="shared" ref="E8:U8" si="3">E7/91</f>
        <v>1950.4945054945056</v>
      </c>
      <c r="F8" s="360">
        <f t="shared" si="3"/>
        <v>4047.4725274725274</v>
      </c>
      <c r="G8" s="360">
        <f t="shared" si="3"/>
        <v>3066.7582417582416</v>
      </c>
      <c r="H8" s="360">
        <f t="shared" si="3"/>
        <v>3947.5934065934066</v>
      </c>
      <c r="I8" s="360">
        <f t="shared" si="3"/>
        <v>2037.3186813186812</v>
      </c>
      <c r="J8" s="360">
        <f t="shared" si="3"/>
        <v>2379.4945054945056</v>
      </c>
      <c r="K8" s="360">
        <f t="shared" si="3"/>
        <v>1710.3736263736264</v>
      </c>
      <c r="L8" s="360">
        <f t="shared" si="3"/>
        <v>2883.7912087912086</v>
      </c>
      <c r="M8" s="360">
        <f t="shared" si="3"/>
        <v>2039.0219780219779</v>
      </c>
      <c r="N8" s="360">
        <f t="shared" si="3"/>
        <v>2565.6263736263736</v>
      </c>
      <c r="O8" s="360">
        <f t="shared" si="3"/>
        <v>3202.6923076923076</v>
      </c>
      <c r="P8" s="360">
        <f t="shared" si="3"/>
        <v>3961.8571428571427</v>
      </c>
      <c r="Q8" s="360">
        <f t="shared" si="3"/>
        <v>1264.1648351648353</v>
      </c>
      <c r="R8" s="360">
        <f t="shared" si="3"/>
        <v>1100.3406593406594</v>
      </c>
      <c r="S8" s="360">
        <f t="shared" si="3"/>
        <v>2690.6813186813188</v>
      </c>
      <c r="T8" s="360">
        <f t="shared" si="3"/>
        <v>4951.7692307692305</v>
      </c>
      <c r="U8" s="360">
        <f t="shared" si="3"/>
        <v>1647.6813186813188</v>
      </c>
      <c r="V8" s="379">
        <f>V7/91</f>
        <v>1927.4725274725274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0.37953479637375742</v>
      </c>
      <c r="D9" s="328">
        <f>D8/$B$8*100</f>
        <v>4.1479313161162992</v>
      </c>
      <c r="E9" s="328">
        <f t="shared" ref="E9:V9" si="4">E8/$B$8*100</f>
        <v>3.9307695578457271</v>
      </c>
      <c r="F9" s="328">
        <f>F8/$B$8*100</f>
        <v>8.1567426887841243</v>
      </c>
      <c r="G9" s="328">
        <f t="shared" si="4"/>
        <v>6.1803403721558148</v>
      </c>
      <c r="H9" s="328">
        <f t="shared" si="4"/>
        <v>7.9554594722920564</v>
      </c>
      <c r="I9" s="328">
        <f t="shared" si="4"/>
        <v>4.1057435586713229</v>
      </c>
      <c r="J9" s="328">
        <f t="shared" si="4"/>
        <v>4.7953196171079</v>
      </c>
      <c r="K9" s="328">
        <f t="shared" si="4"/>
        <v>3.4468615851789646</v>
      </c>
      <c r="L9" s="328">
        <f t="shared" si="4"/>
        <v>5.8116127283453896</v>
      </c>
      <c r="M9" s="328">
        <f t="shared" si="4"/>
        <v>4.109176158358447</v>
      </c>
      <c r="N9" s="328">
        <f t="shared" si="4"/>
        <v>5.1704252525950452</v>
      </c>
      <c r="O9" s="328">
        <f t="shared" si="4"/>
        <v>6.4542839729927488</v>
      </c>
      <c r="P9" s="328">
        <f t="shared" si="4"/>
        <v>7.9842047264461664</v>
      </c>
      <c r="Q9" s="328">
        <f t="shared" si="4"/>
        <v>2.5476311961746227</v>
      </c>
      <c r="R9" s="328">
        <f t="shared" si="4"/>
        <v>2.2174815436865858</v>
      </c>
      <c r="S9" s="328">
        <f t="shared" si="4"/>
        <v>5.4224445070432523</v>
      </c>
      <c r="T9" s="328">
        <f t="shared" si="4"/>
        <v>9.9791430813849455</v>
      </c>
      <c r="U9" s="328">
        <f t="shared" si="4"/>
        <v>3.320519770888366</v>
      </c>
      <c r="V9" s="329">
        <f t="shared" si="4"/>
        <v>3.88437409755847</v>
      </c>
    </row>
    <row r="10" spans="1:22" ht="23.25" customHeight="1">
      <c r="A10" s="451" t="s">
        <v>30</v>
      </c>
      <c r="B10" s="462">
        <f>SUM(C10:V10)</f>
        <v>1497907</v>
      </c>
      <c r="C10" s="452">
        <v>5850</v>
      </c>
      <c r="D10" s="452">
        <v>62075</v>
      </c>
      <c r="E10" s="452">
        <v>59255</v>
      </c>
      <c r="F10" s="452">
        <v>123696</v>
      </c>
      <c r="G10" s="452">
        <v>87746</v>
      </c>
      <c r="H10" s="452">
        <v>114926</v>
      </c>
      <c r="I10" s="452">
        <v>59658</v>
      </c>
      <c r="J10" s="452">
        <v>72656</v>
      </c>
      <c r="K10" s="452">
        <v>51738</v>
      </c>
      <c r="L10" s="452">
        <v>88528</v>
      </c>
      <c r="M10" s="452">
        <v>61847</v>
      </c>
      <c r="N10" s="452">
        <v>78563</v>
      </c>
      <c r="O10" s="452">
        <v>99031</v>
      </c>
      <c r="P10" s="452">
        <v>121087</v>
      </c>
      <c r="Q10" s="452">
        <v>38736</v>
      </c>
      <c r="R10" s="452">
        <v>33183</v>
      </c>
      <c r="S10" s="452">
        <v>82955</v>
      </c>
      <c r="T10" s="452">
        <v>147033</v>
      </c>
      <c r="U10" s="452">
        <v>50542</v>
      </c>
      <c r="V10" s="472">
        <v>58802</v>
      </c>
    </row>
    <row r="11" spans="1:22" ht="23.25" customHeight="1">
      <c r="A11" s="427" t="s">
        <v>4</v>
      </c>
      <c r="B11" s="463">
        <f>B10/30</f>
        <v>49930.23333333333</v>
      </c>
      <c r="C11" s="463">
        <f t="shared" ref="C11:U11" si="5">C10/30</f>
        <v>195</v>
      </c>
      <c r="D11" s="463">
        <f t="shared" si="5"/>
        <v>2069.1666666666665</v>
      </c>
      <c r="E11" s="463">
        <f t="shared" si="5"/>
        <v>1975.1666666666667</v>
      </c>
      <c r="F11" s="463">
        <f t="shared" si="5"/>
        <v>4123.2</v>
      </c>
      <c r="G11" s="463">
        <f t="shared" si="5"/>
        <v>2924.8666666666668</v>
      </c>
      <c r="H11" s="463">
        <f t="shared" si="5"/>
        <v>3830.8666666666668</v>
      </c>
      <c r="I11" s="463">
        <f t="shared" si="5"/>
        <v>1988.6</v>
      </c>
      <c r="J11" s="463">
        <f t="shared" si="5"/>
        <v>2421.8666666666668</v>
      </c>
      <c r="K11" s="463">
        <f t="shared" si="5"/>
        <v>1724.6</v>
      </c>
      <c r="L11" s="463">
        <f t="shared" si="5"/>
        <v>2950.9333333333334</v>
      </c>
      <c r="M11" s="463">
        <f t="shared" si="5"/>
        <v>2061.5666666666666</v>
      </c>
      <c r="N11" s="463">
        <f t="shared" si="5"/>
        <v>2618.7666666666669</v>
      </c>
      <c r="O11" s="463">
        <f t="shared" si="5"/>
        <v>3301.0333333333333</v>
      </c>
      <c r="P11" s="463">
        <f t="shared" si="5"/>
        <v>4036.2333333333331</v>
      </c>
      <c r="Q11" s="463">
        <f t="shared" si="5"/>
        <v>1291.2</v>
      </c>
      <c r="R11" s="463">
        <f t="shared" si="5"/>
        <v>1106.0999999999999</v>
      </c>
      <c r="S11" s="463">
        <f t="shared" si="5"/>
        <v>2765.1666666666665</v>
      </c>
      <c r="T11" s="463">
        <f t="shared" si="5"/>
        <v>4901.1000000000004</v>
      </c>
      <c r="U11" s="463">
        <f t="shared" si="5"/>
        <v>1684.7333333333333</v>
      </c>
      <c r="V11" s="473">
        <f>V10/30</f>
        <v>1960.0666666666666</v>
      </c>
    </row>
    <row r="12" spans="1:22" ht="23.25" customHeight="1">
      <c r="A12" s="430" t="s">
        <v>5</v>
      </c>
      <c r="B12" s="464">
        <v>100</v>
      </c>
      <c r="C12" s="510">
        <f>C11/$B$11*100</f>
        <v>0.39054494037346782</v>
      </c>
      <c r="D12" s="510">
        <f t="shared" ref="D12:Q12" si="6">D11/$B$11*100</f>
        <v>4.1441157561851298</v>
      </c>
      <c r="E12" s="510">
        <f t="shared" si="6"/>
        <v>3.9558530669794587</v>
      </c>
      <c r="F12" s="510">
        <f t="shared" si="6"/>
        <v>8.2579225546045265</v>
      </c>
      <c r="G12" s="510">
        <f t="shared" si="6"/>
        <v>5.8579070663265478</v>
      </c>
      <c r="H12" s="510">
        <f t="shared" si="6"/>
        <v>7.6724389431386602</v>
      </c>
      <c r="I12" s="510">
        <f t="shared" si="6"/>
        <v>3.9827572739829642</v>
      </c>
      <c r="J12" s="510">
        <f t="shared" si="6"/>
        <v>4.8505013996196027</v>
      </c>
      <c r="K12" s="510">
        <f t="shared" si="6"/>
        <v>3.4540195085542695</v>
      </c>
      <c r="L12" s="510">
        <f t="shared" si="6"/>
        <v>5.9101132446807449</v>
      </c>
      <c r="M12" s="510">
        <f t="shared" si="6"/>
        <v>4.1288945174833955</v>
      </c>
      <c r="N12" s="510">
        <f t="shared" si="6"/>
        <v>5.2448516496685045</v>
      </c>
      <c r="O12" s="510">
        <f t="shared" si="6"/>
        <v>6.61129162224357</v>
      </c>
      <c r="P12" s="510">
        <f t="shared" si="6"/>
        <v>8.0837461871798446</v>
      </c>
      <c r="Q12" s="510">
        <f t="shared" si="6"/>
        <v>2.5860083436421624</v>
      </c>
      <c r="R12" s="510">
        <f>R11/$B$11*100</f>
        <v>2.2152910694722703</v>
      </c>
      <c r="S12" s="510">
        <f>S11/$B$11*100</f>
        <v>5.5380607741335073</v>
      </c>
      <c r="T12" s="510">
        <f>T11/$B$11*100</f>
        <v>9.8158964475097594</v>
      </c>
      <c r="U12" s="510">
        <f>U11/$B$11*100</f>
        <v>3.3741747651890273</v>
      </c>
      <c r="V12" s="511">
        <f>V11/$B$11*100</f>
        <v>3.9256108690325906</v>
      </c>
    </row>
    <row r="13" spans="1:22" ht="23.25" customHeight="1">
      <c r="A13" s="425" t="s">
        <v>77</v>
      </c>
      <c r="B13" s="465">
        <f>SUM(C13:V13)</f>
        <v>1600577</v>
      </c>
      <c r="C13" s="508">
        <v>5852</v>
      </c>
      <c r="D13" s="508">
        <v>65534</v>
      </c>
      <c r="E13" s="508">
        <v>62567</v>
      </c>
      <c r="F13" s="508">
        <v>133580</v>
      </c>
      <c r="G13" s="508">
        <v>104493</v>
      </c>
      <c r="H13" s="508">
        <v>131493</v>
      </c>
      <c r="I13" s="508">
        <v>64004</v>
      </c>
      <c r="J13" s="508">
        <v>76176</v>
      </c>
      <c r="K13" s="508">
        <v>54676</v>
      </c>
      <c r="L13" s="508">
        <v>92568</v>
      </c>
      <c r="M13" s="508">
        <v>64625</v>
      </c>
      <c r="N13" s="508">
        <v>81441</v>
      </c>
      <c r="O13" s="508">
        <v>101820</v>
      </c>
      <c r="P13" s="508">
        <v>126423</v>
      </c>
      <c r="Q13" s="508">
        <v>40419</v>
      </c>
      <c r="R13" s="508">
        <v>35036</v>
      </c>
      <c r="S13" s="508">
        <v>87275</v>
      </c>
      <c r="T13" s="508">
        <v>159690</v>
      </c>
      <c r="U13" s="508">
        <v>52782</v>
      </c>
      <c r="V13" s="509">
        <v>60123</v>
      </c>
    </row>
    <row r="14" spans="1:22" ht="23.25" customHeight="1">
      <c r="A14" s="427" t="s">
        <v>4</v>
      </c>
      <c r="B14" s="466">
        <f>B13/31</f>
        <v>51631.516129032258</v>
      </c>
      <c r="C14" s="466">
        <f t="shared" ref="C14:U14" si="7">C13/31</f>
        <v>188.7741935483871</v>
      </c>
      <c r="D14" s="466">
        <f t="shared" si="7"/>
        <v>2114</v>
      </c>
      <c r="E14" s="466">
        <f t="shared" si="7"/>
        <v>2018.2903225806451</v>
      </c>
      <c r="F14" s="466">
        <f t="shared" si="7"/>
        <v>4309.0322580645161</v>
      </c>
      <c r="G14" s="466">
        <f t="shared" si="7"/>
        <v>3370.7419354838707</v>
      </c>
      <c r="H14" s="466">
        <f t="shared" si="7"/>
        <v>4241.7096774193551</v>
      </c>
      <c r="I14" s="466">
        <f t="shared" si="7"/>
        <v>2064.6451612903224</v>
      </c>
      <c r="J14" s="466">
        <f t="shared" si="7"/>
        <v>2457.2903225806454</v>
      </c>
      <c r="K14" s="466">
        <f t="shared" si="7"/>
        <v>1763.741935483871</v>
      </c>
      <c r="L14" s="466">
        <f t="shared" si="7"/>
        <v>2986.0645161290322</v>
      </c>
      <c r="M14" s="466">
        <f t="shared" si="7"/>
        <v>2084.6774193548385</v>
      </c>
      <c r="N14" s="466">
        <f t="shared" si="7"/>
        <v>2627.1290322580644</v>
      </c>
      <c r="O14" s="466">
        <f t="shared" si="7"/>
        <v>3284.516129032258</v>
      </c>
      <c r="P14" s="466">
        <f t="shared" si="7"/>
        <v>4078.1612903225805</v>
      </c>
      <c r="Q14" s="466">
        <f t="shared" si="7"/>
        <v>1303.8387096774193</v>
      </c>
      <c r="R14" s="466">
        <f t="shared" si="7"/>
        <v>1130.1935483870968</v>
      </c>
      <c r="S14" s="466">
        <f t="shared" si="7"/>
        <v>2815.3225806451615</v>
      </c>
      <c r="T14" s="466">
        <f t="shared" si="7"/>
        <v>5151.2903225806449</v>
      </c>
      <c r="U14" s="466">
        <f t="shared" si="7"/>
        <v>1702.6451612903227</v>
      </c>
      <c r="V14" s="476">
        <f>V13/31</f>
        <v>1939.4516129032259</v>
      </c>
    </row>
    <row r="15" spans="1:22" ht="23.25" customHeight="1">
      <c r="A15" s="430" t="s">
        <v>5</v>
      </c>
      <c r="B15" s="467">
        <v>100</v>
      </c>
      <c r="C15" s="460">
        <f>C14/$B$14*100</f>
        <v>0.36561814895503308</v>
      </c>
      <c r="D15" s="460">
        <f t="shared" ref="D15:R15" si="8">D14/$B$14*100</f>
        <v>4.0943984575562444</v>
      </c>
      <c r="E15" s="460">
        <f t="shared" si="8"/>
        <v>3.9090278068471553</v>
      </c>
      <c r="F15" s="460">
        <f t="shared" si="8"/>
        <v>8.3457403173980378</v>
      </c>
      <c r="G15" s="460">
        <f t="shared" si="8"/>
        <v>6.528458174770722</v>
      </c>
      <c r="H15" s="460">
        <f t="shared" si="8"/>
        <v>8.2153498394641442</v>
      </c>
      <c r="I15" s="460">
        <f t="shared" si="8"/>
        <v>3.9988079298902828</v>
      </c>
      <c r="J15" s="460">
        <f t="shared" si="8"/>
        <v>4.7592836833217023</v>
      </c>
      <c r="K15" s="460">
        <f t="shared" si="8"/>
        <v>3.4160180984732382</v>
      </c>
      <c r="L15" s="460">
        <f t="shared" si="8"/>
        <v>5.7834143561977962</v>
      </c>
      <c r="M15" s="460">
        <f t="shared" si="8"/>
        <v>4.0376064381782317</v>
      </c>
      <c r="N15" s="460">
        <f t="shared" si="8"/>
        <v>5.0882275579369187</v>
      </c>
      <c r="O15" s="460">
        <f t="shared" si="8"/>
        <v>6.3614558999660744</v>
      </c>
      <c r="P15" s="460">
        <f t="shared" si="8"/>
        <v>7.898589071316156</v>
      </c>
      <c r="Q15" s="460">
        <f t="shared" si="8"/>
        <v>2.5252768220460498</v>
      </c>
      <c r="R15" s="460">
        <f t="shared" si="8"/>
        <v>2.1889606060814319</v>
      </c>
      <c r="S15" s="460">
        <f>S14/$B$14*100</f>
        <v>5.452721112448824</v>
      </c>
      <c r="T15" s="460">
        <f>T14/$B$14*100</f>
        <v>9.9770270346256371</v>
      </c>
      <c r="U15" s="460">
        <f>U14/$B$14*100</f>
        <v>3.2976857720684483</v>
      </c>
      <c r="V15" s="461">
        <f>V14/$B$14*100</f>
        <v>3.7563328724578704</v>
      </c>
    </row>
    <row r="16" spans="1:22" ht="23.25" customHeight="1">
      <c r="A16" s="425" t="s">
        <v>80</v>
      </c>
      <c r="B16" s="465">
        <f>SUM(C16:V16)</f>
        <v>1417044</v>
      </c>
      <c r="C16" s="456">
        <v>5436</v>
      </c>
      <c r="D16" s="456">
        <v>59692</v>
      </c>
      <c r="E16" s="456">
        <v>55673</v>
      </c>
      <c r="F16" s="456">
        <v>111044</v>
      </c>
      <c r="G16" s="456">
        <v>86836</v>
      </c>
      <c r="H16" s="456">
        <v>112812</v>
      </c>
      <c r="I16" s="456">
        <v>61734</v>
      </c>
      <c r="J16" s="456">
        <v>67702</v>
      </c>
      <c r="K16" s="456">
        <v>49230</v>
      </c>
      <c r="L16" s="456">
        <v>81329</v>
      </c>
      <c r="M16" s="456">
        <v>59079</v>
      </c>
      <c r="N16" s="456">
        <v>73468</v>
      </c>
      <c r="O16" s="456">
        <v>90594</v>
      </c>
      <c r="P16" s="456">
        <v>113019</v>
      </c>
      <c r="Q16" s="456">
        <v>35884</v>
      </c>
      <c r="R16" s="456">
        <v>31912</v>
      </c>
      <c r="S16" s="456">
        <v>74622</v>
      </c>
      <c r="T16" s="456">
        <v>143888</v>
      </c>
      <c r="U16" s="456">
        <v>46615</v>
      </c>
      <c r="V16" s="457">
        <v>56475</v>
      </c>
    </row>
    <row r="17" spans="1:22" ht="23.25" customHeight="1">
      <c r="A17" s="427" t="s">
        <v>4</v>
      </c>
      <c r="B17" s="466">
        <f>B16/30</f>
        <v>47234.8</v>
      </c>
      <c r="C17" s="466">
        <f t="shared" ref="C17:U17" si="9">C16/30</f>
        <v>181.2</v>
      </c>
      <c r="D17" s="466">
        <f t="shared" si="9"/>
        <v>1989.7333333333333</v>
      </c>
      <c r="E17" s="466">
        <f t="shared" si="9"/>
        <v>1855.7666666666667</v>
      </c>
      <c r="F17" s="466">
        <f t="shared" si="9"/>
        <v>3701.4666666666667</v>
      </c>
      <c r="G17" s="466">
        <f t="shared" si="9"/>
        <v>2894.5333333333333</v>
      </c>
      <c r="H17" s="466">
        <f t="shared" si="9"/>
        <v>3760.4</v>
      </c>
      <c r="I17" s="466">
        <f t="shared" si="9"/>
        <v>2057.8000000000002</v>
      </c>
      <c r="J17" s="466">
        <f t="shared" si="9"/>
        <v>2256.7333333333331</v>
      </c>
      <c r="K17" s="466">
        <f t="shared" si="9"/>
        <v>1641</v>
      </c>
      <c r="L17" s="466">
        <f t="shared" si="9"/>
        <v>2710.9666666666667</v>
      </c>
      <c r="M17" s="466">
        <f t="shared" si="9"/>
        <v>1969.3</v>
      </c>
      <c r="N17" s="466">
        <f t="shared" si="9"/>
        <v>2448.9333333333334</v>
      </c>
      <c r="O17" s="466">
        <f t="shared" si="9"/>
        <v>3019.8</v>
      </c>
      <c r="P17" s="466">
        <f t="shared" si="9"/>
        <v>3767.3</v>
      </c>
      <c r="Q17" s="466">
        <f t="shared" si="9"/>
        <v>1196.1333333333334</v>
      </c>
      <c r="R17" s="466">
        <f t="shared" si="9"/>
        <v>1063.7333333333333</v>
      </c>
      <c r="S17" s="466">
        <f t="shared" si="9"/>
        <v>2487.4</v>
      </c>
      <c r="T17" s="466">
        <f t="shared" si="9"/>
        <v>4796.2666666666664</v>
      </c>
      <c r="U17" s="466">
        <f t="shared" si="9"/>
        <v>1553.8333333333333</v>
      </c>
      <c r="V17" s="470">
        <f>V16/30</f>
        <v>1882.5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0.38361546995012147</v>
      </c>
      <c r="D18" s="453">
        <f t="shared" ref="D18:R18" si="10">D17/$B$17*100</f>
        <v>4.2124309478040196</v>
      </c>
      <c r="E18" s="453">
        <f t="shared" si="10"/>
        <v>3.928812372798586</v>
      </c>
      <c r="F18" s="453">
        <f t="shared" si="10"/>
        <v>7.8363127750443882</v>
      </c>
      <c r="G18" s="453">
        <f t="shared" si="10"/>
        <v>6.1279677977536338</v>
      </c>
      <c r="H18" s="453">
        <f t="shared" si="10"/>
        <v>7.9610795430487684</v>
      </c>
      <c r="I18" s="453">
        <f t="shared" si="10"/>
        <v>4.356533742071524</v>
      </c>
      <c r="J18" s="453">
        <f t="shared" si="10"/>
        <v>4.7776921535252255</v>
      </c>
      <c r="K18" s="453">
        <f t="shared" si="10"/>
        <v>3.4741334778595436</v>
      </c>
      <c r="L18" s="453">
        <f t="shared" si="10"/>
        <v>5.7393418976404398</v>
      </c>
      <c r="M18" s="453">
        <f t="shared" si="10"/>
        <v>4.169171881748202</v>
      </c>
      <c r="N18" s="453">
        <f t="shared" si="10"/>
        <v>5.1845955383177937</v>
      </c>
      <c r="O18" s="453">
        <f t="shared" si="10"/>
        <v>6.3931677492018597</v>
      </c>
      <c r="P18" s="453">
        <f t="shared" si="10"/>
        <v>7.9756874169044849</v>
      </c>
      <c r="Q18" s="453">
        <f t="shared" si="10"/>
        <v>2.5323137460798675</v>
      </c>
      <c r="R18" s="453">
        <f t="shared" si="10"/>
        <v>2.2520119347035092</v>
      </c>
      <c r="S18" s="453">
        <f>S17/$B$17*100</f>
        <v>5.2660326708274408</v>
      </c>
      <c r="T18" s="453">
        <f>T17/$B$17*100</f>
        <v>10.154095426818079</v>
      </c>
      <c r="U18" s="453">
        <f>U17/$B$17*100</f>
        <v>3.2895943950928834</v>
      </c>
      <c r="V18" s="455">
        <f>V17/$B$17*100</f>
        <v>3.985409062809623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41" t="s">
        <v>198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12854980</v>
      </c>
      <c r="C4" s="380">
        <f>'2024.2분기'!C4+'2024.3분기'!C7</f>
        <v>48936</v>
      </c>
      <c r="D4" s="380">
        <f>'2024.2분기'!D4+'2024.3분기'!D7</f>
        <v>541662</v>
      </c>
      <c r="E4" s="380">
        <f>'2024.2분기'!E4+'2024.3분기'!E7</f>
        <v>502428</v>
      </c>
      <c r="F4" s="380">
        <f>'2024.2분기'!F4+'2024.3분기'!F7</f>
        <v>1024313</v>
      </c>
      <c r="G4" s="380">
        <f>'2024.2분기'!G4+'2024.3분기'!G7</f>
        <v>797121</v>
      </c>
      <c r="H4" s="380">
        <f>'2024.2분기'!H4+'2024.3분기'!H7</f>
        <v>1043019</v>
      </c>
      <c r="I4" s="380">
        <f>'2024.2분기'!I4+'2024.3분기'!I7</f>
        <v>530089</v>
      </c>
      <c r="J4" s="380">
        <f>'2024.2분기'!J4+'2024.3분기'!J7</f>
        <v>601761</v>
      </c>
      <c r="K4" s="380">
        <f>'2024.2분기'!K4+'2024.3분기'!K7</f>
        <v>445801</v>
      </c>
      <c r="L4" s="380">
        <f>'2024.2분기'!L4+'2024.3분기'!L7</f>
        <v>742347</v>
      </c>
      <c r="M4" s="380">
        <f>'2024.2분기'!M4+'2024.3분기'!M7</f>
        <v>540472</v>
      </c>
      <c r="N4" s="380">
        <f>'2024.2분기'!N4+'2024.3분기'!N7</f>
        <v>668443</v>
      </c>
      <c r="O4" s="380">
        <f>'2024.2분기'!O4+'2024.3분기'!O7</f>
        <v>828652</v>
      </c>
      <c r="P4" s="380">
        <f>'2024.2분기'!P4+'2024.3분기'!P7</f>
        <v>1024887</v>
      </c>
      <c r="Q4" s="380">
        <f>'2024.2분기'!Q4+'2024.3분기'!Q7</f>
        <v>329325</v>
      </c>
      <c r="R4" s="380">
        <f>'2024.2분기'!R4+'2024.3분기'!R7</f>
        <v>281648</v>
      </c>
      <c r="S4" s="380">
        <f>'2024.2분기'!S4+'2024.3분기'!S7</f>
        <v>675526</v>
      </c>
      <c r="T4" s="380">
        <f>'2024.2분기'!T4+'2024.3분기'!T7</f>
        <v>1300079</v>
      </c>
      <c r="U4" s="380">
        <f>'2024.2분기'!U4+'2024.3분기'!U7</f>
        <v>419642</v>
      </c>
      <c r="V4" s="380">
        <f>'2024.2분기'!V4+'2024.3분기'!V7</f>
        <v>508829</v>
      </c>
    </row>
    <row r="5" spans="1:22" ht="23.25" customHeight="1">
      <c r="A5" s="387" t="s">
        <v>4</v>
      </c>
      <c r="B5" s="433">
        <f>B4/274</f>
        <v>46915.985401459853</v>
      </c>
      <c r="C5" s="433">
        <f>C4/182</f>
        <v>268.87912087912088</v>
      </c>
      <c r="D5" s="433">
        <f t="shared" ref="D5:U5" si="0">D4/182</f>
        <v>2976.164835164835</v>
      </c>
      <c r="E5" s="433">
        <f t="shared" si="0"/>
        <v>2760.5934065934066</v>
      </c>
      <c r="F5" s="433">
        <f t="shared" si="0"/>
        <v>5628.0934065934061</v>
      </c>
      <c r="G5" s="433">
        <f t="shared" si="0"/>
        <v>4379.7857142857147</v>
      </c>
      <c r="H5" s="433">
        <f t="shared" si="0"/>
        <v>5730.8736263736264</v>
      </c>
      <c r="I5" s="433">
        <f t="shared" si="0"/>
        <v>2912.5769230769229</v>
      </c>
      <c r="J5" s="433">
        <f t="shared" si="0"/>
        <v>3306.3791208791208</v>
      </c>
      <c r="K5" s="433">
        <f t="shared" si="0"/>
        <v>2449.4560439560441</v>
      </c>
      <c r="L5" s="433">
        <f t="shared" si="0"/>
        <v>4078.8296703296705</v>
      </c>
      <c r="M5" s="433">
        <f t="shared" si="0"/>
        <v>2969.6263736263736</v>
      </c>
      <c r="N5" s="433">
        <f t="shared" si="0"/>
        <v>3672.7637362637361</v>
      </c>
      <c r="O5" s="433">
        <f t="shared" si="0"/>
        <v>4553.0329670329675</v>
      </c>
      <c r="P5" s="433">
        <f t="shared" si="0"/>
        <v>5631.2472527472528</v>
      </c>
      <c r="Q5" s="433">
        <f t="shared" si="0"/>
        <v>1809.4780219780221</v>
      </c>
      <c r="R5" s="433">
        <f t="shared" si="0"/>
        <v>1547.5164835164835</v>
      </c>
      <c r="S5" s="433">
        <f t="shared" si="0"/>
        <v>3711.6813186813188</v>
      </c>
      <c r="T5" s="433">
        <f t="shared" si="0"/>
        <v>7143.2912087912091</v>
      </c>
      <c r="U5" s="433">
        <f t="shared" si="0"/>
        <v>2305.7252747252746</v>
      </c>
      <c r="V5" s="435">
        <f>V4/182</f>
        <v>2795.7637362637361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0.57310769150071894</v>
      </c>
      <c r="D6" s="384">
        <f>D5/$B$5*100</f>
        <v>6.3436050840620899</v>
      </c>
      <c r="E6" s="384">
        <f t="shared" ref="E6:V6" si="1">E5/$B$5*100</f>
        <v>5.8841211219822469</v>
      </c>
      <c r="F6" s="384">
        <f>F5/$B$5*100</f>
        <v>11.99611040551283</v>
      </c>
      <c r="G6" s="384">
        <f t="shared" si="1"/>
        <v>9.3353804184392803</v>
      </c>
      <c r="H6" s="384">
        <f t="shared" si="1"/>
        <v>12.215183326822551</v>
      </c>
      <c r="I6" s="384">
        <f t="shared" si="1"/>
        <v>6.2080693779615128</v>
      </c>
      <c r="J6" s="384">
        <f t="shared" si="1"/>
        <v>7.0474468192162032</v>
      </c>
      <c r="K6" s="384">
        <f t="shared" si="1"/>
        <v>5.2209412697954889</v>
      </c>
      <c r="L6" s="384">
        <f t="shared" si="1"/>
        <v>8.6939017382394201</v>
      </c>
      <c r="M6" s="384">
        <f t="shared" si="1"/>
        <v>6.3296685515934401</v>
      </c>
      <c r="N6" s="384">
        <f t="shared" si="1"/>
        <v>7.8283845150771425</v>
      </c>
      <c r="O6" s="384">
        <f t="shared" si="1"/>
        <v>9.7046516833712158</v>
      </c>
      <c r="P6" s="384">
        <f t="shared" si="1"/>
        <v>12.002832732938886</v>
      </c>
      <c r="Q6" s="384">
        <f t="shared" si="1"/>
        <v>3.8568475254102146</v>
      </c>
      <c r="R6" s="384">
        <f t="shared" si="1"/>
        <v>3.2984844510338909</v>
      </c>
      <c r="S6" s="384">
        <f t="shared" si="1"/>
        <v>7.9113361616951661</v>
      </c>
      <c r="T6" s="384">
        <f t="shared" si="1"/>
        <v>15.225708567487398</v>
      </c>
      <c r="U6" s="384">
        <f t="shared" si="1"/>
        <v>4.9145834942934581</v>
      </c>
      <c r="V6" s="385">
        <f t="shared" si="1"/>
        <v>5.9590856130173968</v>
      </c>
    </row>
    <row r="7" spans="1:22" ht="23.25" customHeight="1" thickTop="1">
      <c r="A7" s="322" t="s">
        <v>70</v>
      </c>
      <c r="B7" s="323">
        <f>B10+B13+B16</f>
        <v>4129534</v>
      </c>
      <c r="C7" s="392">
        <f>C10+C13+C16</f>
        <v>16216</v>
      </c>
      <c r="D7" s="392">
        <f t="shared" ref="D7:U7" si="2">D10+D13+D16</f>
        <v>172126</v>
      </c>
      <c r="E7" s="392">
        <f t="shared" si="2"/>
        <v>162903</v>
      </c>
      <c r="F7" s="392">
        <f t="shared" si="2"/>
        <v>327898</v>
      </c>
      <c r="G7" s="392">
        <f t="shared" si="2"/>
        <v>257451</v>
      </c>
      <c r="H7" s="392">
        <f t="shared" si="2"/>
        <v>337115</v>
      </c>
      <c r="I7" s="392">
        <f t="shared" si="2"/>
        <v>173695</v>
      </c>
      <c r="J7" s="392">
        <f t="shared" si="2"/>
        <v>196374</v>
      </c>
      <c r="K7" s="392">
        <f t="shared" si="2"/>
        <v>141601</v>
      </c>
      <c r="L7" s="392">
        <f t="shared" si="2"/>
        <v>230779</v>
      </c>
      <c r="M7" s="392">
        <f t="shared" si="2"/>
        <v>178371</v>
      </c>
      <c r="N7" s="392">
        <f t="shared" si="2"/>
        <v>216349</v>
      </c>
      <c r="O7" s="392">
        <f t="shared" si="2"/>
        <v>265674</v>
      </c>
      <c r="P7" s="392">
        <f t="shared" si="2"/>
        <v>324492</v>
      </c>
      <c r="Q7" s="392">
        <f t="shared" si="2"/>
        <v>105699</v>
      </c>
      <c r="R7" s="392">
        <f t="shared" si="2"/>
        <v>92011</v>
      </c>
      <c r="S7" s="392">
        <f t="shared" si="2"/>
        <v>210407</v>
      </c>
      <c r="T7" s="392">
        <f t="shared" si="2"/>
        <v>419532</v>
      </c>
      <c r="U7" s="392">
        <f t="shared" si="2"/>
        <v>134737</v>
      </c>
      <c r="V7" s="471">
        <f>V10+V13+V16</f>
        <v>166104</v>
      </c>
    </row>
    <row r="8" spans="1:22" ht="23.25" customHeight="1">
      <c r="A8" s="306" t="s">
        <v>4</v>
      </c>
      <c r="B8" s="360">
        <f>B7/91</f>
        <v>45379.494505494506</v>
      </c>
      <c r="C8" s="360">
        <f>C7/91</f>
        <v>178.19780219780219</v>
      </c>
      <c r="D8" s="360">
        <f>D7/91</f>
        <v>1891.4945054945056</v>
      </c>
      <c r="E8" s="360">
        <f t="shared" ref="E8:U8" si="3">E7/91</f>
        <v>1790.1428571428571</v>
      </c>
      <c r="F8" s="360">
        <f t="shared" si="3"/>
        <v>3603.2747252747254</v>
      </c>
      <c r="G8" s="360">
        <f t="shared" si="3"/>
        <v>2829.131868131868</v>
      </c>
      <c r="H8" s="360">
        <f t="shared" si="3"/>
        <v>3704.5604395604396</v>
      </c>
      <c r="I8" s="360">
        <f t="shared" si="3"/>
        <v>1908.7362637362637</v>
      </c>
      <c r="J8" s="360">
        <f t="shared" si="3"/>
        <v>2157.9560439560441</v>
      </c>
      <c r="K8" s="360">
        <f t="shared" si="3"/>
        <v>1556.0549450549452</v>
      </c>
      <c r="L8" s="360">
        <f t="shared" si="3"/>
        <v>2536.032967032967</v>
      </c>
      <c r="M8" s="360">
        <f t="shared" si="3"/>
        <v>1960.1208791208792</v>
      </c>
      <c r="N8" s="360">
        <f t="shared" si="3"/>
        <v>2377.4615384615386</v>
      </c>
      <c r="O8" s="360">
        <f t="shared" si="3"/>
        <v>2919.4945054945056</v>
      </c>
      <c r="P8" s="360">
        <f t="shared" si="3"/>
        <v>3565.8461538461538</v>
      </c>
      <c r="Q8" s="360">
        <f t="shared" si="3"/>
        <v>1161.5274725274726</v>
      </c>
      <c r="R8" s="360">
        <f t="shared" si="3"/>
        <v>1011.1098901098901</v>
      </c>
      <c r="S8" s="360">
        <f t="shared" si="3"/>
        <v>2312.164835164835</v>
      </c>
      <c r="T8" s="360">
        <f t="shared" si="3"/>
        <v>4610.2417582417584</v>
      </c>
      <c r="U8" s="360">
        <f t="shared" si="3"/>
        <v>1480.6263736263736</v>
      </c>
      <c r="V8" s="379">
        <f>V7/91</f>
        <v>1825.3186813186812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0.39268353281508278</v>
      </c>
      <c r="D9" s="328">
        <f>D8/$B$8*100</f>
        <v>4.1681700647094813</v>
      </c>
      <c r="E9" s="328">
        <f t="shared" ref="E9:V9" si="4">E8/$B$8*100</f>
        <v>3.9448276730497915</v>
      </c>
      <c r="F9" s="328">
        <f>F8/$B$8*100</f>
        <v>7.9403148151825365</v>
      </c>
      <c r="G9" s="328">
        <f t="shared" si="4"/>
        <v>6.2343838312022619</v>
      </c>
      <c r="H9" s="328">
        <f t="shared" si="4"/>
        <v>8.1635119119978192</v>
      </c>
      <c r="I9" s="328">
        <f t="shared" si="4"/>
        <v>4.2061646665216941</v>
      </c>
      <c r="J9" s="328">
        <f t="shared" si="4"/>
        <v>4.7553549625696263</v>
      </c>
      <c r="K9" s="328">
        <f t="shared" si="4"/>
        <v>3.4289825437930772</v>
      </c>
      <c r="L9" s="328">
        <f t="shared" si="4"/>
        <v>5.5884998162020212</v>
      </c>
      <c r="M9" s="328">
        <f t="shared" si="4"/>
        <v>4.3193977819289051</v>
      </c>
      <c r="N9" s="328">
        <f t="shared" si="4"/>
        <v>5.2390657154051761</v>
      </c>
      <c r="O9" s="328">
        <f t="shared" si="4"/>
        <v>6.4335104154609217</v>
      </c>
      <c r="P9" s="328">
        <f t="shared" si="4"/>
        <v>7.8578357751746317</v>
      </c>
      <c r="Q9" s="328">
        <f t="shared" si="4"/>
        <v>2.5595866264813418</v>
      </c>
      <c r="R9" s="328">
        <f t="shared" si="4"/>
        <v>2.2281206547760597</v>
      </c>
      <c r="S9" s="328">
        <f t="shared" si="4"/>
        <v>5.0951753878282631</v>
      </c>
      <c r="T9" s="328">
        <f t="shared" si="4"/>
        <v>10.159306110568409</v>
      </c>
      <c r="U9" s="328">
        <f t="shared" si="4"/>
        <v>3.2627652417924153</v>
      </c>
      <c r="V9" s="329">
        <f t="shared" si="4"/>
        <v>4.022342472540485</v>
      </c>
    </row>
    <row r="10" spans="1:22" ht="23.25" customHeight="1">
      <c r="A10" s="451" t="s">
        <v>97</v>
      </c>
      <c r="B10" s="462">
        <f>SUM(C10:V10)</f>
        <v>1425723</v>
      </c>
      <c r="C10" s="512">
        <v>5737</v>
      </c>
      <c r="D10" s="512">
        <v>59925</v>
      </c>
      <c r="E10" s="512">
        <v>56034</v>
      </c>
      <c r="F10" s="512">
        <v>109916</v>
      </c>
      <c r="G10" s="512">
        <v>87587</v>
      </c>
      <c r="H10" s="512">
        <v>118733</v>
      </c>
      <c r="I10" s="512">
        <v>60317</v>
      </c>
      <c r="J10" s="512">
        <v>67935</v>
      </c>
      <c r="K10" s="512">
        <v>49532</v>
      </c>
      <c r="L10" s="512">
        <v>80275</v>
      </c>
      <c r="M10" s="512">
        <v>61388</v>
      </c>
      <c r="N10" s="512">
        <v>74354</v>
      </c>
      <c r="O10" s="512">
        <v>92367</v>
      </c>
      <c r="P10" s="512">
        <v>115485</v>
      </c>
      <c r="Q10" s="512">
        <v>36550</v>
      </c>
      <c r="R10" s="512">
        <v>31346</v>
      </c>
      <c r="S10" s="512">
        <v>72765</v>
      </c>
      <c r="T10" s="512">
        <v>138731</v>
      </c>
      <c r="U10" s="512">
        <v>47240</v>
      </c>
      <c r="V10" s="512">
        <v>59506</v>
      </c>
    </row>
    <row r="11" spans="1:22" ht="23.25" customHeight="1">
      <c r="A11" s="427" t="s">
        <v>4</v>
      </c>
      <c r="B11" s="463">
        <f>B10/31</f>
        <v>45991.06451612903</v>
      </c>
      <c r="C11" s="463">
        <f t="shared" ref="C11:V11" si="5">C10/31</f>
        <v>185.06451612903226</v>
      </c>
      <c r="D11" s="463">
        <f t="shared" si="5"/>
        <v>1933.0645161290322</v>
      </c>
      <c r="E11" s="463">
        <f t="shared" si="5"/>
        <v>1807.5483870967741</v>
      </c>
      <c r="F11" s="463">
        <f t="shared" si="5"/>
        <v>3545.6774193548385</v>
      </c>
      <c r="G11" s="463">
        <f t="shared" si="5"/>
        <v>2825.3870967741937</v>
      </c>
      <c r="H11" s="463">
        <f t="shared" si="5"/>
        <v>3830.0967741935483</v>
      </c>
      <c r="I11" s="463">
        <f t="shared" si="5"/>
        <v>1945.7096774193549</v>
      </c>
      <c r="J11" s="463">
        <f t="shared" si="5"/>
        <v>2191.4516129032259</v>
      </c>
      <c r="K11" s="463">
        <f t="shared" si="5"/>
        <v>1597.8064516129032</v>
      </c>
      <c r="L11" s="463">
        <f t="shared" si="5"/>
        <v>2589.516129032258</v>
      </c>
      <c r="M11" s="463">
        <f t="shared" si="5"/>
        <v>1980.258064516129</v>
      </c>
      <c r="N11" s="463">
        <f t="shared" si="5"/>
        <v>2398.516129032258</v>
      </c>
      <c r="O11" s="463">
        <f t="shared" si="5"/>
        <v>2979.5806451612902</v>
      </c>
      <c r="P11" s="463">
        <f t="shared" si="5"/>
        <v>3725.3225806451615</v>
      </c>
      <c r="Q11" s="463">
        <f t="shared" si="5"/>
        <v>1179.0322580645161</v>
      </c>
      <c r="R11" s="463">
        <f t="shared" si="5"/>
        <v>1011.1612903225806</v>
      </c>
      <c r="S11" s="463">
        <f t="shared" si="5"/>
        <v>2347.2580645161293</v>
      </c>
      <c r="T11" s="463">
        <f t="shared" si="5"/>
        <v>4475.1935483870966</v>
      </c>
      <c r="U11" s="463">
        <f t="shared" si="5"/>
        <v>1523.8709677419354</v>
      </c>
      <c r="V11" s="463">
        <f t="shared" si="5"/>
        <v>1919.5483870967741</v>
      </c>
    </row>
    <row r="12" spans="1:22" ht="23.25" customHeight="1">
      <c r="A12" s="430" t="s">
        <v>5</v>
      </c>
      <c r="B12" s="464">
        <v>100</v>
      </c>
      <c r="C12" s="510">
        <f>C11/$B$11*100</f>
        <v>0.40239233006692043</v>
      </c>
      <c r="D12" s="510">
        <f t="shared" ref="D12:Q12" si="6">D11/$B$11*100</f>
        <v>4.2031306221475004</v>
      </c>
      <c r="E12" s="510">
        <f t="shared" si="6"/>
        <v>3.9302164585967962</v>
      </c>
      <c r="F12" s="510">
        <f t="shared" si="6"/>
        <v>7.7094919560110897</v>
      </c>
      <c r="G12" s="510">
        <f t="shared" si="6"/>
        <v>6.1433392040389334</v>
      </c>
      <c r="H12" s="510">
        <f t="shared" si="6"/>
        <v>8.3279150297778735</v>
      </c>
      <c r="I12" s="510">
        <f t="shared" si="6"/>
        <v>4.2306254440729374</v>
      </c>
      <c r="J12" s="510">
        <f t="shared" si="6"/>
        <v>4.7649508354708461</v>
      </c>
      <c r="K12" s="510">
        <f t="shared" si="6"/>
        <v>3.4741671418641631</v>
      </c>
      <c r="L12" s="510">
        <f t="shared" si="6"/>
        <v>5.63047660730731</v>
      </c>
      <c r="M12" s="510">
        <f t="shared" si="6"/>
        <v>4.3057452254049355</v>
      </c>
      <c r="N12" s="510">
        <f t="shared" si="6"/>
        <v>5.2151785444998788</v>
      </c>
      <c r="O12" s="510">
        <f t="shared" si="6"/>
        <v>6.4786076958848247</v>
      </c>
      <c r="P12" s="510">
        <f t="shared" si="6"/>
        <v>8.1001007909671099</v>
      </c>
      <c r="Q12" s="510">
        <f t="shared" si="6"/>
        <v>2.56361158513961</v>
      </c>
      <c r="R12" s="510">
        <f>R11/$B$11*100</f>
        <v>2.1986037961090621</v>
      </c>
      <c r="S12" s="510">
        <f>S11/$B$11*100</f>
        <v>5.1037263199092679</v>
      </c>
      <c r="T12" s="510">
        <f>T11/$B$11*100</f>
        <v>9.7305717870862711</v>
      </c>
      <c r="U12" s="510">
        <f>U11/$B$11*100</f>
        <v>3.3134066014225763</v>
      </c>
      <c r="V12" s="511">
        <f>V11/$B$11*100</f>
        <v>4.1737420242220962</v>
      </c>
    </row>
    <row r="13" spans="1:22" ht="23.25" customHeight="1">
      <c r="A13" s="425" t="s">
        <v>98</v>
      </c>
      <c r="B13" s="465">
        <f>SUM(C13:V13)</f>
        <v>1334668</v>
      </c>
      <c r="C13" s="512">
        <v>5250</v>
      </c>
      <c r="D13" s="512">
        <v>56337</v>
      </c>
      <c r="E13" s="512">
        <v>52677</v>
      </c>
      <c r="F13" s="512">
        <v>104386</v>
      </c>
      <c r="G13" s="512">
        <v>86040</v>
      </c>
      <c r="H13" s="512">
        <v>110785</v>
      </c>
      <c r="I13" s="512">
        <v>55536</v>
      </c>
      <c r="J13" s="512">
        <v>62594</v>
      </c>
      <c r="K13" s="512">
        <v>46111</v>
      </c>
      <c r="L13" s="512">
        <v>74632</v>
      </c>
      <c r="M13" s="512">
        <v>57787</v>
      </c>
      <c r="N13" s="512">
        <v>69003</v>
      </c>
      <c r="O13" s="512">
        <v>86200</v>
      </c>
      <c r="P13" s="512">
        <v>104778</v>
      </c>
      <c r="Q13" s="512">
        <v>32066</v>
      </c>
      <c r="R13" s="512">
        <v>29449</v>
      </c>
      <c r="S13" s="512">
        <v>66258</v>
      </c>
      <c r="T13" s="512">
        <v>136738</v>
      </c>
      <c r="U13" s="512">
        <v>43423</v>
      </c>
      <c r="V13" s="512">
        <v>54618</v>
      </c>
    </row>
    <row r="14" spans="1:22" ht="23.25" customHeight="1">
      <c r="A14" s="427" t="s">
        <v>4</v>
      </c>
      <c r="B14" s="466">
        <f>B13/31</f>
        <v>43053.806451612902</v>
      </c>
      <c r="C14" s="466">
        <f t="shared" ref="C14:U14" si="7">C13/31</f>
        <v>169.35483870967741</v>
      </c>
      <c r="D14" s="466">
        <f t="shared" si="7"/>
        <v>1817.3225806451612</v>
      </c>
      <c r="E14" s="466">
        <f t="shared" si="7"/>
        <v>1699.258064516129</v>
      </c>
      <c r="F14" s="466">
        <f t="shared" si="7"/>
        <v>3367.2903225806454</v>
      </c>
      <c r="G14" s="466">
        <f t="shared" si="7"/>
        <v>2775.483870967742</v>
      </c>
      <c r="H14" s="466">
        <f t="shared" si="7"/>
        <v>3573.7096774193546</v>
      </c>
      <c r="I14" s="466">
        <f t="shared" si="7"/>
        <v>1791.483870967742</v>
      </c>
      <c r="J14" s="466">
        <f t="shared" si="7"/>
        <v>2019.1612903225807</v>
      </c>
      <c r="K14" s="466">
        <f t="shared" si="7"/>
        <v>1487.4516129032259</v>
      </c>
      <c r="L14" s="466">
        <f t="shared" si="7"/>
        <v>2407.483870967742</v>
      </c>
      <c r="M14" s="466">
        <f t="shared" si="7"/>
        <v>1864.0967741935483</v>
      </c>
      <c r="N14" s="466">
        <f t="shared" si="7"/>
        <v>2225.9032258064517</v>
      </c>
      <c r="O14" s="466">
        <f t="shared" si="7"/>
        <v>2780.6451612903224</v>
      </c>
      <c r="P14" s="466">
        <f t="shared" si="7"/>
        <v>3379.9354838709678</v>
      </c>
      <c r="Q14" s="466">
        <f t="shared" si="7"/>
        <v>1034.3870967741937</v>
      </c>
      <c r="R14" s="466">
        <f t="shared" si="7"/>
        <v>949.9677419354839</v>
      </c>
      <c r="S14" s="466">
        <f t="shared" si="7"/>
        <v>2137.3548387096776</v>
      </c>
      <c r="T14" s="466">
        <f t="shared" si="7"/>
        <v>4410.9032258064517</v>
      </c>
      <c r="U14" s="466">
        <f t="shared" si="7"/>
        <v>1400.741935483871</v>
      </c>
      <c r="V14" s="476">
        <f>V13/31</f>
        <v>1761.8709677419354</v>
      </c>
    </row>
    <row r="15" spans="1:22" ht="23.25" customHeight="1">
      <c r="A15" s="430" t="s">
        <v>5</v>
      </c>
      <c r="B15" s="467">
        <v>100</v>
      </c>
      <c r="C15" s="460">
        <f>C14/$B$14*100</f>
        <v>0.3933562503933562</v>
      </c>
      <c r="D15" s="460">
        <f t="shared" ref="D15:R15" si="8">D14/$B$14*100</f>
        <v>4.2210497292210496</v>
      </c>
      <c r="E15" s="460">
        <f t="shared" si="8"/>
        <v>3.9468242289468241</v>
      </c>
      <c r="F15" s="460">
        <f t="shared" si="8"/>
        <v>7.8211210578211219</v>
      </c>
      <c r="G15" s="460">
        <f t="shared" si="8"/>
        <v>6.4465470064465471</v>
      </c>
      <c r="H15" s="460">
        <f t="shared" si="8"/>
        <v>8.3005661333005651</v>
      </c>
      <c r="I15" s="460">
        <f t="shared" si="8"/>
        <v>4.1610348041610354</v>
      </c>
      <c r="J15" s="460">
        <f t="shared" si="8"/>
        <v>4.6898554546898552</v>
      </c>
      <c r="K15" s="460">
        <f t="shared" si="8"/>
        <v>3.4548666784548669</v>
      </c>
      <c r="L15" s="460">
        <f t="shared" si="8"/>
        <v>5.5918026055918029</v>
      </c>
      <c r="M15" s="460">
        <f t="shared" si="8"/>
        <v>4.3296909793296905</v>
      </c>
      <c r="N15" s="460">
        <f t="shared" si="8"/>
        <v>5.17004978017005</v>
      </c>
      <c r="O15" s="460">
        <f t="shared" si="8"/>
        <v>6.4585350064585354</v>
      </c>
      <c r="P15" s="460">
        <f t="shared" si="8"/>
        <v>7.8504916578504922</v>
      </c>
      <c r="Q15" s="460">
        <f t="shared" si="8"/>
        <v>2.4025450524025453</v>
      </c>
      <c r="R15" s="460">
        <f t="shared" si="8"/>
        <v>2.2064663272064666</v>
      </c>
      <c r="S15" s="460">
        <f>S14/$B$14*100</f>
        <v>4.9643806549643807</v>
      </c>
      <c r="T15" s="460">
        <f>T14/$B$14*100</f>
        <v>10.245094660245096</v>
      </c>
      <c r="U15" s="460">
        <f>U14/$B$14*100</f>
        <v>3.2534682782534685</v>
      </c>
      <c r="V15" s="461">
        <f>V14/$B$14*100</f>
        <v>4.0922536540922536</v>
      </c>
    </row>
    <row r="16" spans="1:22" ht="23.25" customHeight="1">
      <c r="A16" s="425" t="s">
        <v>99</v>
      </c>
      <c r="B16" s="465">
        <f>SUM(C16:V16)</f>
        <v>1369143</v>
      </c>
      <c r="C16" s="513">
        <v>5229</v>
      </c>
      <c r="D16" s="513">
        <v>55864</v>
      </c>
      <c r="E16" s="513">
        <v>54192</v>
      </c>
      <c r="F16" s="513">
        <v>113596</v>
      </c>
      <c r="G16" s="513">
        <v>83824</v>
      </c>
      <c r="H16" s="513">
        <v>107597</v>
      </c>
      <c r="I16" s="513">
        <v>57842</v>
      </c>
      <c r="J16" s="513">
        <v>65845</v>
      </c>
      <c r="K16" s="513">
        <v>45958</v>
      </c>
      <c r="L16" s="513">
        <v>75872</v>
      </c>
      <c r="M16" s="513">
        <v>59196</v>
      </c>
      <c r="N16" s="513">
        <v>72992</v>
      </c>
      <c r="O16" s="513">
        <v>87107</v>
      </c>
      <c r="P16" s="513">
        <v>104229</v>
      </c>
      <c r="Q16" s="513">
        <v>37083</v>
      </c>
      <c r="R16" s="513">
        <v>31216</v>
      </c>
      <c r="S16" s="513">
        <v>71384</v>
      </c>
      <c r="T16" s="513">
        <v>144063</v>
      </c>
      <c r="U16" s="513">
        <v>44074</v>
      </c>
      <c r="V16" s="513">
        <v>51980</v>
      </c>
    </row>
    <row r="17" spans="1:22" ht="23.25" customHeight="1">
      <c r="A17" s="427" t="s">
        <v>4</v>
      </c>
      <c r="B17" s="466">
        <f>B16/30</f>
        <v>45638.1</v>
      </c>
      <c r="C17" s="466">
        <f t="shared" ref="C17:U17" si="9">C16/30</f>
        <v>174.3</v>
      </c>
      <c r="D17" s="466">
        <f t="shared" si="9"/>
        <v>1862.1333333333334</v>
      </c>
      <c r="E17" s="466">
        <f t="shared" si="9"/>
        <v>1806.4</v>
      </c>
      <c r="F17" s="466">
        <f t="shared" si="9"/>
        <v>3786.5333333333333</v>
      </c>
      <c r="G17" s="466">
        <f t="shared" si="9"/>
        <v>2794.1333333333332</v>
      </c>
      <c r="H17" s="466">
        <f t="shared" si="9"/>
        <v>3586.5666666666666</v>
      </c>
      <c r="I17" s="466">
        <f t="shared" si="9"/>
        <v>1928.0666666666666</v>
      </c>
      <c r="J17" s="466">
        <f t="shared" si="9"/>
        <v>2194.8333333333335</v>
      </c>
      <c r="K17" s="466">
        <f t="shared" si="9"/>
        <v>1531.9333333333334</v>
      </c>
      <c r="L17" s="466">
        <f t="shared" si="9"/>
        <v>2529.0666666666666</v>
      </c>
      <c r="M17" s="466">
        <f t="shared" si="9"/>
        <v>1973.2</v>
      </c>
      <c r="N17" s="466">
        <f t="shared" si="9"/>
        <v>2433.0666666666666</v>
      </c>
      <c r="O17" s="466">
        <f t="shared" si="9"/>
        <v>2903.5666666666666</v>
      </c>
      <c r="P17" s="466">
        <f t="shared" si="9"/>
        <v>3474.3</v>
      </c>
      <c r="Q17" s="466">
        <f t="shared" si="9"/>
        <v>1236.0999999999999</v>
      </c>
      <c r="R17" s="466">
        <f t="shared" si="9"/>
        <v>1040.5333333333333</v>
      </c>
      <c r="S17" s="466">
        <f t="shared" si="9"/>
        <v>2379.4666666666667</v>
      </c>
      <c r="T17" s="466">
        <f t="shared" si="9"/>
        <v>4802.1000000000004</v>
      </c>
      <c r="U17" s="466">
        <f t="shared" si="9"/>
        <v>1469.1333333333334</v>
      </c>
      <c r="V17" s="470">
        <f>V16/30</f>
        <v>1732.6666666666667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0.38191773978320748</v>
      </c>
      <c r="D18" s="453">
        <f t="shared" ref="D18:R18" si="10">D17/$B$17*100</f>
        <v>4.0802166026485187</v>
      </c>
      <c r="E18" s="453">
        <f t="shared" si="10"/>
        <v>3.9580964150567182</v>
      </c>
      <c r="F18" s="453">
        <f t="shared" si="10"/>
        <v>8.2968689172716079</v>
      </c>
      <c r="G18" s="453">
        <f t="shared" si="10"/>
        <v>6.1223699788846018</v>
      </c>
      <c r="H18" s="453">
        <f t="shared" si="10"/>
        <v>7.8587116174132294</v>
      </c>
      <c r="I18" s="453">
        <f t="shared" si="10"/>
        <v>4.224686537490971</v>
      </c>
      <c r="J18" s="453">
        <f t="shared" si="10"/>
        <v>4.8092127703242111</v>
      </c>
      <c r="K18" s="453">
        <f t="shared" si="10"/>
        <v>3.3566983142009272</v>
      </c>
      <c r="L18" s="453">
        <f t="shared" si="10"/>
        <v>5.5415687039264707</v>
      </c>
      <c r="M18" s="453">
        <f t="shared" si="10"/>
        <v>4.3235805171556221</v>
      </c>
      <c r="N18" s="453">
        <f t="shared" si="10"/>
        <v>5.3312181415673887</v>
      </c>
      <c r="O18" s="453">
        <f t="shared" si="10"/>
        <v>6.3621550122960127</v>
      </c>
      <c r="P18" s="453">
        <f t="shared" si="10"/>
        <v>7.6127183208766365</v>
      </c>
      <c r="Q18" s="453">
        <f t="shared" si="10"/>
        <v>2.708482605542299</v>
      </c>
      <c r="R18" s="453">
        <f t="shared" si="10"/>
        <v>2.2799663731253785</v>
      </c>
      <c r="S18" s="453">
        <f>S17/$B$17*100</f>
        <v>5.2137724109169028</v>
      </c>
      <c r="T18" s="453">
        <f>T17/$B$17*100</f>
        <v>10.522129536505684</v>
      </c>
      <c r="U18" s="453">
        <f>U17/$B$17*100</f>
        <v>3.2190939879910285</v>
      </c>
      <c r="V18" s="455">
        <f>V17/$B$17*100</f>
        <v>3.7965354970225906</v>
      </c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V19"/>
  <sheetViews>
    <sheetView workbookViewId="0">
      <selection activeCell="C20" sqref="C20"/>
    </sheetView>
  </sheetViews>
  <sheetFormatPr defaultRowHeight="13.5"/>
  <sheetData>
    <row r="1" spans="1:22" ht="25.5">
      <c r="A1" s="541" t="s">
        <v>199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17615775</v>
      </c>
      <c r="C4" s="380">
        <f>'2024.3분기'!C4+'2024.4분기'!C7</f>
        <v>66954</v>
      </c>
      <c r="D4" s="380">
        <f>'2024.3분기'!D4+'2024.4분기'!D7</f>
        <v>731419</v>
      </c>
      <c r="E4" s="380">
        <f>'2024.3분기'!E4+'2024.4분기'!E7</f>
        <v>687031</v>
      </c>
      <c r="F4" s="380">
        <f>'2024.3분기'!F4+'2024.4분기'!F7</f>
        <v>1395045</v>
      </c>
      <c r="G4" s="380">
        <f>'2024.3분기'!G4+'2024.4분기'!G7</f>
        <v>1120661</v>
      </c>
      <c r="H4" s="380">
        <f>'2024.3분기'!H4+'2024.4분기'!H7</f>
        <v>1438447</v>
      </c>
      <c r="I4" s="380">
        <f>'2024.3분기'!I4+'2024.4분기'!I7</f>
        <v>726592</v>
      </c>
      <c r="J4" s="380">
        <f>'2024.3분기'!J4+'2024.4분기'!J7</f>
        <v>810545</v>
      </c>
      <c r="K4" s="380">
        <f>'2024.3분기'!K4+'2024.4분기'!K7</f>
        <v>608453</v>
      </c>
      <c r="L4" s="380">
        <f>'2024.3분기'!L4+'2024.4분기'!L7</f>
        <v>1011019</v>
      </c>
      <c r="M4" s="380">
        <f>'2024.3분기'!M4+'2024.4분기'!M7</f>
        <v>745428</v>
      </c>
      <c r="N4" s="380">
        <f>'2024.3분기'!N4+'2024.4분기'!N7</f>
        <v>923383</v>
      </c>
      <c r="O4" s="380">
        <f>'2024.3분기'!O4+'2024.4분기'!O7</f>
        <v>1132002</v>
      </c>
      <c r="P4" s="380">
        <f>'2024.3분기'!P4+'2024.4분기'!P7</f>
        <v>1393611</v>
      </c>
      <c r="Q4" s="380">
        <f>'2024.3분기'!Q4+'2024.4분기'!Q7</f>
        <v>460252</v>
      </c>
      <c r="R4" s="380">
        <f>'2024.3분기'!R4+'2024.4분기'!R7</f>
        <v>400667</v>
      </c>
      <c r="S4" s="380">
        <f>'2024.3분기'!S4+'2024.4분기'!S7</f>
        <v>931343</v>
      </c>
      <c r="T4" s="380">
        <f>'2024.3분기'!T4+'2024.4분기'!T7</f>
        <v>1781381</v>
      </c>
      <c r="U4" s="380">
        <f>'2024.3분기'!U4+'2024.4분기'!U7</f>
        <v>569224</v>
      </c>
      <c r="V4" s="381">
        <f>'2024.3분기'!V4+'2024.4분기'!V7</f>
        <v>682318</v>
      </c>
    </row>
    <row r="5" spans="1:22" ht="23.25" customHeight="1">
      <c r="A5" s="387" t="s">
        <v>4</v>
      </c>
      <c r="B5" s="515">
        <f>B4/366</f>
        <v>48130.532786885247</v>
      </c>
      <c r="C5" s="515">
        <f>C4/182</f>
        <v>367.87912087912088</v>
      </c>
      <c r="D5" s="515">
        <f t="shared" ref="D5:U5" si="0">D4/182</f>
        <v>4018.7857142857142</v>
      </c>
      <c r="E5" s="515">
        <f t="shared" si="0"/>
        <v>3774.8956043956046</v>
      </c>
      <c r="F5" s="515">
        <f t="shared" si="0"/>
        <v>7665.0824175824173</v>
      </c>
      <c r="G5" s="515">
        <f t="shared" si="0"/>
        <v>6157.4780219780223</v>
      </c>
      <c r="H5" s="515">
        <f t="shared" si="0"/>
        <v>7903.5549450549452</v>
      </c>
      <c r="I5" s="515">
        <f t="shared" si="0"/>
        <v>3992.2637362637361</v>
      </c>
      <c r="J5" s="515">
        <f t="shared" si="0"/>
        <v>4453.5439560439563</v>
      </c>
      <c r="K5" s="515">
        <f t="shared" si="0"/>
        <v>3343.1483516483518</v>
      </c>
      <c r="L5" s="515">
        <f t="shared" si="0"/>
        <v>5555.0494505494507</v>
      </c>
      <c r="M5" s="515">
        <f t="shared" si="0"/>
        <v>4095.7582417582416</v>
      </c>
      <c r="N5" s="515">
        <f t="shared" si="0"/>
        <v>5073.5329670329675</v>
      </c>
      <c r="O5" s="515">
        <f t="shared" si="0"/>
        <v>6219.7912087912091</v>
      </c>
      <c r="P5" s="515">
        <f t="shared" si="0"/>
        <v>7657.2032967032965</v>
      </c>
      <c r="Q5" s="515">
        <f t="shared" si="0"/>
        <v>2528.8571428571427</v>
      </c>
      <c r="R5" s="515">
        <f t="shared" si="0"/>
        <v>2201.467032967033</v>
      </c>
      <c r="S5" s="515">
        <f t="shared" si="0"/>
        <v>5117.2692307692305</v>
      </c>
      <c r="T5" s="515">
        <f t="shared" si="0"/>
        <v>9787.8076923076915</v>
      </c>
      <c r="U5" s="515">
        <f t="shared" si="0"/>
        <v>3127.6043956043954</v>
      </c>
      <c r="V5" s="516">
        <f>V4/182</f>
        <v>3749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0.76433627383273361</v>
      </c>
      <c r="D6" s="384">
        <f>D5/$B$5*100</f>
        <v>8.3497636148768439</v>
      </c>
      <c r="E6" s="384">
        <f t="shared" ref="E6:V6" si="1">E5/$B$5*100</f>
        <v>7.8430372277619984</v>
      </c>
      <c r="F6" s="384">
        <f>F5/$B$5*100</f>
        <v>15.925613064626248</v>
      </c>
      <c r="G6" s="384">
        <f t="shared" si="1"/>
        <v>12.793288720161083</v>
      </c>
      <c r="H6" s="384">
        <f t="shared" si="1"/>
        <v>16.421083431697497</v>
      </c>
      <c r="I6" s="384">
        <f t="shared" si="1"/>
        <v>8.2946593463672613</v>
      </c>
      <c r="J6" s="384">
        <f t="shared" si="1"/>
        <v>9.2530535154546865</v>
      </c>
      <c r="K6" s="384">
        <f t="shared" si="1"/>
        <v>6.9460032085065615</v>
      </c>
      <c r="L6" s="384">
        <f t="shared" si="1"/>
        <v>11.541632990323155</v>
      </c>
      <c r="M6" s="384">
        <f t="shared" si="1"/>
        <v>8.5096881430622062</v>
      </c>
      <c r="N6" s="384">
        <f t="shared" si="1"/>
        <v>10.541194275778761</v>
      </c>
      <c r="O6" s="384">
        <f t="shared" si="1"/>
        <v>12.922755782346121</v>
      </c>
      <c r="P6" s="384">
        <f t="shared" si="1"/>
        <v>15.909242747443168</v>
      </c>
      <c r="Q6" s="384">
        <f t="shared" si="1"/>
        <v>5.2541640335762363</v>
      </c>
      <c r="R6" s="384">
        <f t="shared" si="1"/>
        <v>4.5739510981829303</v>
      </c>
      <c r="S6" s="384">
        <f t="shared" si="1"/>
        <v>10.632064376739248</v>
      </c>
      <c r="T6" s="384">
        <f t="shared" si="1"/>
        <v>20.335963733554809</v>
      </c>
      <c r="U6" s="384">
        <f t="shared" si="1"/>
        <v>6.4981711493885941</v>
      </c>
      <c r="V6" s="385">
        <f t="shared" si="1"/>
        <v>7.7892343652209455</v>
      </c>
    </row>
    <row r="7" spans="1:22" ht="23.25" customHeight="1" thickTop="1">
      <c r="A7" s="518" t="s">
        <v>70</v>
      </c>
      <c r="B7" s="392">
        <f>B10+B13+B16</f>
        <v>4760795</v>
      </c>
      <c r="C7" s="392">
        <f>C10+C13+C16</f>
        <v>18018</v>
      </c>
      <c r="D7" s="392">
        <f t="shared" ref="D7:U7" si="2">D10+D13+D16</f>
        <v>189757</v>
      </c>
      <c r="E7" s="392">
        <f t="shared" si="2"/>
        <v>184603</v>
      </c>
      <c r="F7" s="392">
        <f t="shared" si="2"/>
        <v>370732</v>
      </c>
      <c r="G7" s="392">
        <f t="shared" si="2"/>
        <v>323540</v>
      </c>
      <c r="H7" s="392">
        <f t="shared" si="2"/>
        <v>395428</v>
      </c>
      <c r="I7" s="392">
        <f t="shared" si="2"/>
        <v>196503</v>
      </c>
      <c r="J7" s="392">
        <f t="shared" si="2"/>
        <v>208784</v>
      </c>
      <c r="K7" s="392">
        <f t="shared" si="2"/>
        <v>162652</v>
      </c>
      <c r="L7" s="392">
        <f t="shared" si="2"/>
        <v>268672</v>
      </c>
      <c r="M7" s="392">
        <f t="shared" si="2"/>
        <v>204956</v>
      </c>
      <c r="N7" s="392">
        <f t="shared" si="2"/>
        <v>254940</v>
      </c>
      <c r="O7" s="392">
        <f t="shared" si="2"/>
        <v>303350</v>
      </c>
      <c r="P7" s="392">
        <f t="shared" si="2"/>
        <v>368724</v>
      </c>
      <c r="Q7" s="392">
        <f t="shared" si="2"/>
        <v>130927</v>
      </c>
      <c r="R7" s="392">
        <f t="shared" si="2"/>
        <v>119019</v>
      </c>
      <c r="S7" s="392">
        <f t="shared" si="2"/>
        <v>255817</v>
      </c>
      <c r="T7" s="392">
        <f t="shared" si="2"/>
        <v>481302</v>
      </c>
      <c r="U7" s="392">
        <f t="shared" si="2"/>
        <v>149582</v>
      </c>
      <c r="V7" s="471">
        <f>V10+V13+V16</f>
        <v>173489</v>
      </c>
    </row>
    <row r="8" spans="1:22" ht="23.25" customHeight="1">
      <c r="A8" s="519" t="s">
        <v>4</v>
      </c>
      <c r="B8" s="520">
        <f>B7/92</f>
        <v>51747.771739130432</v>
      </c>
      <c r="C8" s="520">
        <f t="shared" ref="C8:V8" si="3">C7/92</f>
        <v>195.84782608695653</v>
      </c>
      <c r="D8" s="520">
        <f t="shared" si="3"/>
        <v>2062.5760869565215</v>
      </c>
      <c r="E8" s="520">
        <f t="shared" si="3"/>
        <v>2006.554347826087</v>
      </c>
      <c r="F8" s="520">
        <f t="shared" si="3"/>
        <v>4029.695652173913</v>
      </c>
      <c r="G8" s="520">
        <f t="shared" si="3"/>
        <v>3516.7391304347825</v>
      </c>
      <c r="H8" s="520">
        <f t="shared" si="3"/>
        <v>4298.130434782609</v>
      </c>
      <c r="I8" s="520">
        <f t="shared" si="3"/>
        <v>2135.9021739130435</v>
      </c>
      <c r="J8" s="520">
        <f t="shared" si="3"/>
        <v>2269.391304347826</v>
      </c>
      <c r="K8" s="520">
        <f t="shared" si="3"/>
        <v>1767.9565217391305</v>
      </c>
      <c r="L8" s="520">
        <f t="shared" si="3"/>
        <v>2920.3478260869565</v>
      </c>
      <c r="M8" s="520">
        <f t="shared" si="3"/>
        <v>2227.782608695652</v>
      </c>
      <c r="N8" s="520">
        <f t="shared" si="3"/>
        <v>2771.086956521739</v>
      </c>
      <c r="O8" s="520">
        <f t="shared" si="3"/>
        <v>3297.282608695652</v>
      </c>
      <c r="P8" s="520">
        <f t="shared" si="3"/>
        <v>4007.8695652173915</v>
      </c>
      <c r="Q8" s="520">
        <f t="shared" si="3"/>
        <v>1423.1195652173913</v>
      </c>
      <c r="R8" s="520">
        <f t="shared" si="3"/>
        <v>1293.6847826086957</v>
      </c>
      <c r="S8" s="520">
        <f t="shared" si="3"/>
        <v>2780.6195652173915</v>
      </c>
      <c r="T8" s="520">
        <f t="shared" si="3"/>
        <v>5231.54347826087</v>
      </c>
      <c r="U8" s="520">
        <f t="shared" si="3"/>
        <v>1625.891304347826</v>
      </c>
      <c r="V8" s="521">
        <f t="shared" si="3"/>
        <v>1885.75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0.37846620154827088</v>
      </c>
      <c r="D9" s="328">
        <f>D8/$B$8*100</f>
        <v>3.9858258967252311</v>
      </c>
      <c r="E9" s="328">
        <f t="shared" ref="E9:V9" si="4">E8/$B$8*100</f>
        <v>3.8775666669117239</v>
      </c>
      <c r="F9" s="328">
        <f>F8/$B$8*100</f>
        <v>7.7871868038846452</v>
      </c>
      <c r="G9" s="328">
        <f t="shared" si="4"/>
        <v>6.7959237900392679</v>
      </c>
      <c r="H9" s="328">
        <f t="shared" si="4"/>
        <v>8.3059236955172402</v>
      </c>
      <c r="I9" s="328">
        <f t="shared" si="4"/>
        <v>4.1275249196825321</v>
      </c>
      <c r="J9" s="328">
        <f t="shared" si="4"/>
        <v>4.3854860375210443</v>
      </c>
      <c r="K9" s="328">
        <f t="shared" si="4"/>
        <v>3.4164882125779417</v>
      </c>
      <c r="L9" s="328">
        <f t="shared" si="4"/>
        <v>5.6434272007091248</v>
      </c>
      <c r="M9" s="328">
        <f t="shared" si="4"/>
        <v>4.3050792987305693</v>
      </c>
      <c r="N9" s="328">
        <f t="shared" si="4"/>
        <v>5.354987979948727</v>
      </c>
      <c r="O9" s="328">
        <f t="shared" si="4"/>
        <v>6.3718349561365279</v>
      </c>
      <c r="P9" s="328">
        <f t="shared" si="4"/>
        <v>7.7450089743414701</v>
      </c>
      <c r="Q9" s="328">
        <f t="shared" si="4"/>
        <v>2.7501079126490429</v>
      </c>
      <c r="R9" s="328">
        <f t="shared" si="4"/>
        <v>2.4999816207167083</v>
      </c>
      <c r="S9" s="328">
        <f t="shared" si="4"/>
        <v>5.3734092730310801</v>
      </c>
      <c r="T9" s="328">
        <f t="shared" si="4"/>
        <v>10.109698065134081</v>
      </c>
      <c r="U9" s="328">
        <f t="shared" si="4"/>
        <v>3.1419542324338687</v>
      </c>
      <c r="V9" s="329">
        <f t="shared" si="4"/>
        <v>3.6441182617609034</v>
      </c>
    </row>
    <row r="10" spans="1:22" ht="23.25" customHeight="1">
      <c r="A10" s="530" t="s">
        <v>101</v>
      </c>
      <c r="B10" s="531">
        <f>SUM(C10:V10)</f>
        <v>1615440</v>
      </c>
      <c r="C10" s="512">
        <v>6152</v>
      </c>
      <c r="D10" s="512">
        <v>63996</v>
      </c>
      <c r="E10" s="512">
        <v>63440</v>
      </c>
      <c r="F10" s="512">
        <v>131922</v>
      </c>
      <c r="G10" s="512">
        <v>111243</v>
      </c>
      <c r="H10" s="512">
        <v>137799</v>
      </c>
      <c r="I10" s="512">
        <v>63724</v>
      </c>
      <c r="J10" s="512">
        <v>70822</v>
      </c>
      <c r="K10" s="512">
        <v>53910</v>
      </c>
      <c r="L10" s="512">
        <v>87533</v>
      </c>
      <c r="M10" s="512">
        <v>68968</v>
      </c>
      <c r="N10" s="512">
        <v>87708</v>
      </c>
      <c r="O10" s="512">
        <v>102940</v>
      </c>
      <c r="P10" s="512">
        <v>122426</v>
      </c>
      <c r="Q10" s="512">
        <v>45549</v>
      </c>
      <c r="R10" s="512">
        <v>40981</v>
      </c>
      <c r="S10" s="512">
        <v>86800</v>
      </c>
      <c r="T10" s="512">
        <v>158894</v>
      </c>
      <c r="U10" s="512">
        <v>51346</v>
      </c>
      <c r="V10" s="514">
        <v>59287</v>
      </c>
    </row>
    <row r="11" spans="1:22" ht="23.25" customHeight="1">
      <c r="A11" s="529" t="s">
        <v>4</v>
      </c>
      <c r="B11" s="508">
        <f>B10/31</f>
        <v>52110.967741935485</v>
      </c>
      <c r="C11" s="523">
        <f t="shared" ref="C11:V11" si="5">C10/31</f>
        <v>198.45161290322579</v>
      </c>
      <c r="D11" s="523">
        <f t="shared" si="5"/>
        <v>2064.3870967741937</v>
      </c>
      <c r="E11" s="523">
        <f t="shared" si="5"/>
        <v>2046.4516129032259</v>
      </c>
      <c r="F11" s="523">
        <f t="shared" si="5"/>
        <v>4255.5483870967746</v>
      </c>
      <c r="G11" s="523">
        <f t="shared" si="5"/>
        <v>3588.483870967742</v>
      </c>
      <c r="H11" s="523">
        <f t="shared" si="5"/>
        <v>4445.1290322580644</v>
      </c>
      <c r="I11" s="523">
        <f t="shared" si="5"/>
        <v>2055.6129032258063</v>
      </c>
      <c r="J11" s="523">
        <f t="shared" si="5"/>
        <v>2284.5806451612902</v>
      </c>
      <c r="K11" s="523">
        <f t="shared" si="5"/>
        <v>1739.0322580645161</v>
      </c>
      <c r="L11" s="523">
        <f t="shared" si="5"/>
        <v>2823.6451612903224</v>
      </c>
      <c r="M11" s="523">
        <f t="shared" si="5"/>
        <v>2224.7741935483873</v>
      </c>
      <c r="N11" s="523">
        <f t="shared" si="5"/>
        <v>2829.2903225806454</v>
      </c>
      <c r="O11" s="523">
        <f t="shared" si="5"/>
        <v>3320.6451612903224</v>
      </c>
      <c r="P11" s="523">
        <f t="shared" si="5"/>
        <v>3949.2258064516127</v>
      </c>
      <c r="Q11" s="523">
        <f t="shared" si="5"/>
        <v>1469.3225806451612</v>
      </c>
      <c r="R11" s="523">
        <f t="shared" si="5"/>
        <v>1321.9677419354839</v>
      </c>
      <c r="S11" s="523">
        <f t="shared" si="5"/>
        <v>2800</v>
      </c>
      <c r="T11" s="523">
        <f t="shared" si="5"/>
        <v>5125.6129032258068</v>
      </c>
      <c r="U11" s="523">
        <f t="shared" si="5"/>
        <v>1656.3225806451612</v>
      </c>
      <c r="V11" s="524">
        <f t="shared" si="5"/>
        <v>1912.483870967742</v>
      </c>
    </row>
    <row r="12" spans="1:22" ht="23.25" customHeight="1">
      <c r="A12" s="430" t="s">
        <v>5</v>
      </c>
      <c r="B12" s="458">
        <v>100</v>
      </c>
      <c r="C12" s="510">
        <f>C11/$B$11*100</f>
        <v>0.38082503837963649</v>
      </c>
      <c r="D12" s="510">
        <f t="shared" ref="D12:Q12" si="6">D11/$B$11*100</f>
        <v>3.9615213192690542</v>
      </c>
      <c r="E12" s="510">
        <f t="shared" si="6"/>
        <v>3.9271034516911802</v>
      </c>
      <c r="F12" s="510">
        <f t="shared" si="6"/>
        <v>8.1663200118853077</v>
      </c>
      <c r="G12" s="510">
        <f t="shared" si="6"/>
        <v>6.8862353290744318</v>
      </c>
      <c r="H12" s="510">
        <f t="shared" si="6"/>
        <v>8.5301218243945911</v>
      </c>
      <c r="I12" s="510">
        <f t="shared" si="6"/>
        <v>3.9446838013172876</v>
      </c>
      <c r="J12" s="510">
        <f t="shared" si="6"/>
        <v>4.3840687366909323</v>
      </c>
      <c r="K12" s="510">
        <f t="shared" si="6"/>
        <v>3.3371712969841032</v>
      </c>
      <c r="L12" s="510">
        <f t="shared" si="6"/>
        <v>5.4185237458525233</v>
      </c>
      <c r="M12" s="510">
        <f t="shared" si="6"/>
        <v>4.2693012430050015</v>
      </c>
      <c r="N12" s="510">
        <f t="shared" si="6"/>
        <v>5.4293567077700198</v>
      </c>
      <c r="O12" s="510">
        <f t="shared" si="6"/>
        <v>6.3722577130688851</v>
      </c>
      <c r="P12" s="510">
        <f t="shared" si="6"/>
        <v>7.5784925469221998</v>
      </c>
      <c r="Q12" s="510">
        <f t="shared" si="6"/>
        <v>2.819603327885901</v>
      </c>
      <c r="R12" s="510">
        <f>R11/$B$11*100</f>
        <v>2.5368320705194871</v>
      </c>
      <c r="S12" s="510">
        <f>S11/$B$11*100</f>
        <v>5.3731491110780958</v>
      </c>
      <c r="T12" s="510">
        <f>T11/$B$11*100</f>
        <v>9.8359580052493438</v>
      </c>
      <c r="U12" s="510">
        <f>U11/$B$11*100</f>
        <v>3.1784529292329022</v>
      </c>
      <c r="V12" s="511">
        <f>V11/$B$11*100</f>
        <v>3.6700217897291139</v>
      </c>
    </row>
    <row r="13" spans="1:22" ht="23.25" customHeight="1">
      <c r="A13" s="532" t="s">
        <v>102</v>
      </c>
      <c r="B13" s="533">
        <f>SUM(C13:V13)</f>
        <v>1579071</v>
      </c>
      <c r="C13" s="512">
        <v>6079</v>
      </c>
      <c r="D13" s="512">
        <v>62040</v>
      </c>
      <c r="E13" s="512">
        <v>60250</v>
      </c>
      <c r="F13" s="512">
        <v>124388</v>
      </c>
      <c r="G13" s="512">
        <v>109115</v>
      </c>
      <c r="H13" s="512">
        <v>124734</v>
      </c>
      <c r="I13" s="512">
        <v>63979</v>
      </c>
      <c r="J13" s="512">
        <v>69600</v>
      </c>
      <c r="K13" s="512">
        <v>54667</v>
      </c>
      <c r="L13" s="512">
        <v>86466</v>
      </c>
      <c r="M13" s="512">
        <v>68901</v>
      </c>
      <c r="N13" s="512">
        <v>85385</v>
      </c>
      <c r="O13" s="512">
        <v>102062</v>
      </c>
      <c r="P13" s="512">
        <v>121715</v>
      </c>
      <c r="Q13" s="512">
        <v>46384</v>
      </c>
      <c r="R13" s="512">
        <v>40326</v>
      </c>
      <c r="S13" s="512">
        <v>85651</v>
      </c>
      <c r="T13" s="512">
        <v>161011</v>
      </c>
      <c r="U13" s="512">
        <v>49151</v>
      </c>
      <c r="V13" s="514">
        <v>57167</v>
      </c>
    </row>
    <row r="14" spans="1:22" ht="23.25" customHeight="1">
      <c r="A14" s="529" t="s">
        <v>4</v>
      </c>
      <c r="B14" s="456">
        <f>B13/30</f>
        <v>52635.7</v>
      </c>
      <c r="C14" s="525">
        <f t="shared" ref="C14:V14" si="7">C13/30</f>
        <v>202.63333333333333</v>
      </c>
      <c r="D14" s="525">
        <f t="shared" si="7"/>
        <v>2068</v>
      </c>
      <c r="E14" s="525">
        <f t="shared" si="7"/>
        <v>2008.3333333333333</v>
      </c>
      <c r="F14" s="525">
        <f t="shared" si="7"/>
        <v>4146.2666666666664</v>
      </c>
      <c r="G14" s="525">
        <f t="shared" si="7"/>
        <v>3637.1666666666665</v>
      </c>
      <c r="H14" s="525">
        <f t="shared" si="7"/>
        <v>4157.8</v>
      </c>
      <c r="I14" s="525">
        <f t="shared" si="7"/>
        <v>2132.6333333333332</v>
      </c>
      <c r="J14" s="525">
        <f t="shared" si="7"/>
        <v>2320</v>
      </c>
      <c r="K14" s="525">
        <f t="shared" si="7"/>
        <v>1822.2333333333333</v>
      </c>
      <c r="L14" s="525">
        <f t="shared" si="7"/>
        <v>2882.2</v>
      </c>
      <c r="M14" s="525">
        <f t="shared" si="7"/>
        <v>2296.6999999999998</v>
      </c>
      <c r="N14" s="525">
        <f t="shared" si="7"/>
        <v>2846.1666666666665</v>
      </c>
      <c r="O14" s="525">
        <f t="shared" si="7"/>
        <v>3402.0666666666666</v>
      </c>
      <c r="P14" s="525">
        <f t="shared" si="7"/>
        <v>4057.1666666666665</v>
      </c>
      <c r="Q14" s="525">
        <f t="shared" si="7"/>
        <v>1546.1333333333334</v>
      </c>
      <c r="R14" s="525">
        <f t="shared" si="7"/>
        <v>1344.2</v>
      </c>
      <c r="S14" s="525">
        <f t="shared" si="7"/>
        <v>2855.0333333333333</v>
      </c>
      <c r="T14" s="525">
        <f t="shared" si="7"/>
        <v>5367.0333333333338</v>
      </c>
      <c r="U14" s="525">
        <f t="shared" si="7"/>
        <v>1638.3666666666666</v>
      </c>
      <c r="V14" s="526">
        <f t="shared" si="7"/>
        <v>1905.5666666666666</v>
      </c>
    </row>
    <row r="15" spans="1:22" ht="23.25" customHeight="1">
      <c r="A15" s="430" t="s">
        <v>5</v>
      </c>
      <c r="B15" s="460">
        <v>100</v>
      </c>
      <c r="C15" s="460">
        <f>C14/$B$14*100</f>
        <v>0.38497318993256158</v>
      </c>
      <c r="D15" s="460">
        <f t="shared" ref="D15:R15" si="8">D14/$B$14*100</f>
        <v>3.9288923677276073</v>
      </c>
      <c r="E15" s="460">
        <f t="shared" si="8"/>
        <v>3.8155345769759563</v>
      </c>
      <c r="F15" s="460">
        <f t="shared" si="8"/>
        <v>7.8772898748694642</v>
      </c>
      <c r="G15" s="460">
        <f t="shared" si="8"/>
        <v>6.9100756077465793</v>
      </c>
      <c r="H15" s="460">
        <f t="shared" si="8"/>
        <v>7.8992014925231366</v>
      </c>
      <c r="I15" s="460">
        <f t="shared" si="8"/>
        <v>4.0516860863127748</v>
      </c>
      <c r="J15" s="460">
        <f t="shared" si="8"/>
        <v>4.4076548806228475</v>
      </c>
      <c r="K15" s="460">
        <f t="shared" si="8"/>
        <v>3.4619722609053047</v>
      </c>
      <c r="L15" s="460">
        <f t="shared" si="8"/>
        <v>5.475751248677228</v>
      </c>
      <c r="M15" s="460">
        <f t="shared" si="8"/>
        <v>4.3633883466924539</v>
      </c>
      <c r="N15" s="460">
        <f t="shared" si="8"/>
        <v>5.4072932756031866</v>
      </c>
      <c r="O15" s="460">
        <f t="shared" si="8"/>
        <v>6.4634205808351872</v>
      </c>
      <c r="P15" s="460">
        <f t="shared" si="8"/>
        <v>7.7080131292386476</v>
      </c>
      <c r="Q15" s="460">
        <f t="shared" si="8"/>
        <v>2.9374233330863531</v>
      </c>
      <c r="R15" s="460">
        <f t="shared" si="8"/>
        <v>2.553780039022945</v>
      </c>
      <c r="S15" s="460">
        <f>S14/$B$14*100</f>
        <v>5.4241386232791307</v>
      </c>
      <c r="T15" s="460">
        <f>T14/$B$14*100</f>
        <v>10.196564942298354</v>
      </c>
      <c r="U15" s="460">
        <f>U14/$B$14*100</f>
        <v>3.1126529459409995</v>
      </c>
      <c r="V15" s="477">
        <f>V14/$B$14*100</f>
        <v>3.620293197709286</v>
      </c>
    </row>
    <row r="16" spans="1:22" ht="23.25" customHeight="1">
      <c r="A16" s="532" t="s">
        <v>103</v>
      </c>
      <c r="B16" s="533">
        <f>SUM(C16:V16)</f>
        <v>1566284</v>
      </c>
      <c r="C16" s="527">
        <v>5787</v>
      </c>
      <c r="D16" s="527">
        <v>63721</v>
      </c>
      <c r="E16" s="527">
        <v>60913</v>
      </c>
      <c r="F16" s="527">
        <v>114422</v>
      </c>
      <c r="G16" s="527">
        <v>103182</v>
      </c>
      <c r="H16" s="527">
        <v>132895</v>
      </c>
      <c r="I16" s="527">
        <v>68800</v>
      </c>
      <c r="J16" s="527">
        <v>68362</v>
      </c>
      <c r="K16" s="527">
        <v>54075</v>
      </c>
      <c r="L16" s="527">
        <v>94673</v>
      </c>
      <c r="M16" s="527">
        <v>67087</v>
      </c>
      <c r="N16" s="527">
        <v>81847</v>
      </c>
      <c r="O16" s="527">
        <v>98348</v>
      </c>
      <c r="P16" s="527">
        <v>124583</v>
      </c>
      <c r="Q16" s="527">
        <v>38994</v>
      </c>
      <c r="R16" s="527">
        <v>37712</v>
      </c>
      <c r="S16" s="527">
        <v>83366</v>
      </c>
      <c r="T16" s="527">
        <v>161397</v>
      </c>
      <c r="U16" s="527">
        <v>49085</v>
      </c>
      <c r="V16" s="528">
        <v>57035</v>
      </c>
    </row>
    <row r="17" spans="1:22" ht="23.25" customHeight="1">
      <c r="A17" s="529" t="s">
        <v>4</v>
      </c>
      <c r="B17" s="456">
        <f>B16/31</f>
        <v>50525.290322580644</v>
      </c>
      <c r="C17" s="525">
        <f t="shared" ref="C17:V17" si="9">C16/31</f>
        <v>186.67741935483872</v>
      </c>
      <c r="D17" s="525">
        <f t="shared" si="9"/>
        <v>2055.516129032258</v>
      </c>
      <c r="E17" s="525">
        <f t="shared" si="9"/>
        <v>1964.9354838709678</v>
      </c>
      <c r="F17" s="525">
        <f t="shared" si="9"/>
        <v>3691.0322580645161</v>
      </c>
      <c r="G17" s="525">
        <f t="shared" si="9"/>
        <v>3328.4516129032259</v>
      </c>
      <c r="H17" s="525">
        <f t="shared" si="9"/>
        <v>4286.9354838709678</v>
      </c>
      <c r="I17" s="525">
        <f t="shared" si="9"/>
        <v>2219.3548387096776</v>
      </c>
      <c r="J17" s="525">
        <f t="shared" si="9"/>
        <v>2205.2258064516127</v>
      </c>
      <c r="K17" s="525">
        <f t="shared" si="9"/>
        <v>1744.3548387096773</v>
      </c>
      <c r="L17" s="525">
        <f t="shared" si="9"/>
        <v>3053.9677419354839</v>
      </c>
      <c r="M17" s="525">
        <f t="shared" si="9"/>
        <v>2164.0967741935483</v>
      </c>
      <c r="N17" s="525">
        <f t="shared" si="9"/>
        <v>2640.2258064516127</v>
      </c>
      <c r="O17" s="525">
        <f t="shared" si="9"/>
        <v>3172.516129032258</v>
      </c>
      <c r="P17" s="525">
        <f t="shared" si="9"/>
        <v>4018.8064516129034</v>
      </c>
      <c r="Q17" s="525">
        <f t="shared" si="9"/>
        <v>1257.8709677419354</v>
      </c>
      <c r="R17" s="525">
        <f t="shared" si="9"/>
        <v>1216.516129032258</v>
      </c>
      <c r="S17" s="525">
        <f t="shared" si="9"/>
        <v>2689.2258064516127</v>
      </c>
      <c r="T17" s="525">
        <f t="shared" si="9"/>
        <v>5206.3548387096771</v>
      </c>
      <c r="U17" s="525">
        <f t="shared" si="9"/>
        <v>1583.3870967741937</v>
      </c>
      <c r="V17" s="526">
        <f t="shared" si="9"/>
        <v>1839.8387096774193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0.36947322452377734</v>
      </c>
      <c r="D18" s="453">
        <f t="shared" ref="D18:R18" si="10">D17/$B$17*100</f>
        <v>4.0682915741972723</v>
      </c>
      <c r="E18" s="453">
        <f t="shared" si="10"/>
        <v>3.8890137420799804</v>
      </c>
      <c r="F18" s="453">
        <f t="shared" si="10"/>
        <v>7.305316277252401</v>
      </c>
      <c r="G18" s="453">
        <f t="shared" si="10"/>
        <v>6.5876941857287692</v>
      </c>
      <c r="H18" s="453">
        <f t="shared" si="10"/>
        <v>8.4847320153943979</v>
      </c>
      <c r="I18" s="453">
        <f t="shared" si="10"/>
        <v>4.3925622684008774</v>
      </c>
      <c r="J18" s="453">
        <f t="shared" si="10"/>
        <v>4.3645979911689068</v>
      </c>
      <c r="K18" s="453">
        <f t="shared" si="10"/>
        <v>3.4524390212758349</v>
      </c>
      <c r="L18" s="453">
        <f t="shared" si="10"/>
        <v>6.044433831923202</v>
      </c>
      <c r="M18" s="453">
        <f t="shared" si="10"/>
        <v>4.283195129363512</v>
      </c>
      <c r="N18" s="453">
        <f t="shared" si="10"/>
        <v>5.2255529648518397</v>
      </c>
      <c r="O18" s="453">
        <f t="shared" si="10"/>
        <v>6.2790656100681614</v>
      </c>
      <c r="P18" s="453">
        <f t="shared" si="10"/>
        <v>7.9540492018050371</v>
      </c>
      <c r="Q18" s="453">
        <f t="shared" si="10"/>
        <v>2.4895868182270902</v>
      </c>
      <c r="R18" s="453">
        <f t="shared" si="10"/>
        <v>2.4077370387490391</v>
      </c>
      <c r="S18" s="453">
        <f>S17/$B$17*100</f>
        <v>5.322534099818423</v>
      </c>
      <c r="T18" s="453">
        <f>T17/$B$17*100</f>
        <v>10.304453087690355</v>
      </c>
      <c r="U18" s="453">
        <f>U17/$B$17*100</f>
        <v>3.1338505660531557</v>
      </c>
      <c r="V18" s="478">
        <f>V17/$B$17*100</f>
        <v>3.6414213514279656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188D4-0C7B-404B-B78E-454D4603AA73}">
  <dimension ref="A1:V19"/>
  <sheetViews>
    <sheetView zoomScale="85" zoomScaleNormal="85" workbookViewId="0">
      <selection sqref="A1:XFD1048576"/>
    </sheetView>
  </sheetViews>
  <sheetFormatPr defaultRowHeight="13.5"/>
  <cols>
    <col min="2" max="2" width="11.21875" bestFit="1" customWidth="1"/>
  </cols>
  <sheetData>
    <row r="1" spans="1:22" ht="25.5">
      <c r="A1" s="541" t="s">
        <v>200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4248615</v>
      </c>
      <c r="C4" s="380">
        <f>'2025.1분기'!C7</f>
        <v>15950</v>
      </c>
      <c r="D4" s="380">
        <f>'2025.1분기'!D7</f>
        <v>178369</v>
      </c>
      <c r="E4" s="380">
        <f>'2025.1분기'!E7</f>
        <v>164833</v>
      </c>
      <c r="F4" s="380">
        <f>'2025.1분기'!F7</f>
        <v>328268</v>
      </c>
      <c r="G4" s="380">
        <f>'2025.1분기'!G7</f>
        <v>270915</v>
      </c>
      <c r="H4" s="380">
        <f>'2025.1분기'!H7</f>
        <v>338307</v>
      </c>
      <c r="I4" s="380">
        <f>'2025.1분기'!I7</f>
        <v>176285</v>
      </c>
      <c r="J4" s="380">
        <f>'2025.1분기'!J7</f>
        <v>197970</v>
      </c>
      <c r="K4" s="380">
        <f>'2025.1분기'!K7</f>
        <v>148350</v>
      </c>
      <c r="L4" s="380">
        <f>'2025.1분기'!L7</f>
        <v>247403</v>
      </c>
      <c r="M4" s="380">
        <f>'2025.1분기'!M7</f>
        <v>172504</v>
      </c>
      <c r="N4" s="380">
        <f>'2025.1분기'!N7</f>
        <v>217047</v>
      </c>
      <c r="O4" s="380">
        <f>'2025.1분기'!O7</f>
        <v>267804</v>
      </c>
      <c r="P4" s="380">
        <f>'2025.1분기'!P7</f>
        <v>350677</v>
      </c>
      <c r="Q4" s="380">
        <f>'2025.1분기'!Q7</f>
        <v>105549</v>
      </c>
      <c r="R4" s="380">
        <f>'2025.1분기'!R7</f>
        <v>97359</v>
      </c>
      <c r="S4" s="380">
        <f>'2025.1분기'!S7</f>
        <v>230359</v>
      </c>
      <c r="T4" s="380">
        <f>'2025.1분기'!T7</f>
        <v>434554</v>
      </c>
      <c r="U4" s="380">
        <f>'2025.1분기'!U7</f>
        <v>136440</v>
      </c>
      <c r="V4" s="381">
        <f>'2025.1분기'!V7</f>
        <v>169672</v>
      </c>
    </row>
    <row r="5" spans="1:22" ht="23.25" customHeight="1">
      <c r="A5" s="387" t="s">
        <v>4</v>
      </c>
      <c r="B5" s="515">
        <f>B4/90</f>
        <v>47206.833333333336</v>
      </c>
      <c r="C5" s="515">
        <f t="shared" ref="C5:V5" si="0">C4/90</f>
        <v>177.22222222222223</v>
      </c>
      <c r="D5" s="515">
        <f t="shared" si="0"/>
        <v>1981.8777777777777</v>
      </c>
      <c r="E5" s="515">
        <f t="shared" si="0"/>
        <v>1831.4777777777779</v>
      </c>
      <c r="F5" s="515">
        <f t="shared" si="0"/>
        <v>3647.4222222222224</v>
      </c>
      <c r="G5" s="515">
        <f t="shared" si="0"/>
        <v>3010.1666666666665</v>
      </c>
      <c r="H5" s="515">
        <f t="shared" si="0"/>
        <v>3758.9666666666667</v>
      </c>
      <c r="I5" s="515">
        <f t="shared" si="0"/>
        <v>1958.7222222222222</v>
      </c>
      <c r="J5" s="515">
        <f t="shared" si="0"/>
        <v>2199.6666666666665</v>
      </c>
      <c r="K5" s="515">
        <f t="shared" si="0"/>
        <v>1648.3333333333333</v>
      </c>
      <c r="L5" s="515">
        <f t="shared" si="0"/>
        <v>2748.9222222222224</v>
      </c>
      <c r="M5" s="515">
        <f t="shared" si="0"/>
        <v>1916.7111111111112</v>
      </c>
      <c r="N5" s="515">
        <f t="shared" si="0"/>
        <v>2411.6333333333332</v>
      </c>
      <c r="O5" s="515">
        <f t="shared" si="0"/>
        <v>2975.6</v>
      </c>
      <c r="P5" s="515">
        <f t="shared" si="0"/>
        <v>3896.411111111111</v>
      </c>
      <c r="Q5" s="515">
        <f t="shared" si="0"/>
        <v>1172.7666666666667</v>
      </c>
      <c r="R5" s="515">
        <f t="shared" si="0"/>
        <v>1081.7666666666667</v>
      </c>
      <c r="S5" s="515">
        <f t="shared" si="0"/>
        <v>2559.5444444444443</v>
      </c>
      <c r="T5" s="515">
        <f t="shared" si="0"/>
        <v>4828.3777777777777</v>
      </c>
      <c r="U5" s="515">
        <f t="shared" si="0"/>
        <v>1516</v>
      </c>
      <c r="V5" s="516">
        <f t="shared" si="0"/>
        <v>1885.2444444444445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0.37541645924613076</v>
      </c>
      <c r="D6" s="384">
        <f>D5/$B$5*100</f>
        <v>4.1982857943117926</v>
      </c>
      <c r="E6" s="384">
        <f t="shared" ref="E6:V6" si="1">E5/$B$5*100</f>
        <v>3.8796878512173971</v>
      </c>
      <c r="F6" s="384">
        <f>F5/$B$5*100</f>
        <v>7.7264708616808067</v>
      </c>
      <c r="G6" s="384">
        <f t="shared" si="1"/>
        <v>6.3765485928943892</v>
      </c>
      <c r="H6" s="384">
        <f t="shared" si="1"/>
        <v>7.9627596287260669</v>
      </c>
      <c r="I6" s="384">
        <f t="shared" si="1"/>
        <v>4.14923451524791</v>
      </c>
      <c r="J6" s="384">
        <f t="shared" si="1"/>
        <v>4.6596361402480566</v>
      </c>
      <c r="K6" s="384">
        <f t="shared" si="1"/>
        <v>3.4917261272202822</v>
      </c>
      <c r="L6" s="384">
        <f t="shared" si="1"/>
        <v>5.8231447189260503</v>
      </c>
      <c r="M6" s="384">
        <f t="shared" si="1"/>
        <v>4.0602408078868057</v>
      </c>
      <c r="N6" s="384">
        <f t="shared" si="1"/>
        <v>5.1086530551720966</v>
      </c>
      <c r="O6" s="384">
        <f t="shared" si="1"/>
        <v>6.3033247305298312</v>
      </c>
      <c r="P6" s="384">
        <f t="shared" si="1"/>
        <v>8.2539133341100559</v>
      </c>
      <c r="Q6" s="384">
        <f t="shared" si="1"/>
        <v>2.4843154769260098</v>
      </c>
      <c r="R6" s="384">
        <f t="shared" si="1"/>
        <v>2.2915467746547993</v>
      </c>
      <c r="S6" s="384">
        <f t="shared" si="1"/>
        <v>5.4219786918795885</v>
      </c>
      <c r="T6" s="384">
        <f t="shared" si="1"/>
        <v>10.228133168103017</v>
      </c>
      <c r="U6" s="384">
        <f t="shared" si="1"/>
        <v>3.2113994795951153</v>
      </c>
      <c r="V6" s="385">
        <f t="shared" si="1"/>
        <v>3.9935837914237928</v>
      </c>
    </row>
    <row r="7" spans="1:22" ht="23.25" customHeight="1" thickTop="1">
      <c r="A7" s="518" t="s">
        <v>70</v>
      </c>
      <c r="B7" s="392">
        <f>B10+B13+B16</f>
        <v>4248615</v>
      </c>
      <c r="C7" s="392">
        <f>C10+C13+C16</f>
        <v>15950</v>
      </c>
      <c r="D7" s="392">
        <f t="shared" ref="D7:U7" si="2">D10+D13+D16</f>
        <v>178369</v>
      </c>
      <c r="E7" s="392">
        <f t="shared" si="2"/>
        <v>164833</v>
      </c>
      <c r="F7" s="392">
        <f t="shared" si="2"/>
        <v>328268</v>
      </c>
      <c r="G7" s="392">
        <f t="shared" si="2"/>
        <v>270915</v>
      </c>
      <c r="H7" s="392">
        <f t="shared" si="2"/>
        <v>338307</v>
      </c>
      <c r="I7" s="392">
        <f t="shared" si="2"/>
        <v>176285</v>
      </c>
      <c r="J7" s="392">
        <f t="shared" si="2"/>
        <v>197970</v>
      </c>
      <c r="K7" s="392">
        <f t="shared" si="2"/>
        <v>148350</v>
      </c>
      <c r="L7" s="392">
        <f t="shared" si="2"/>
        <v>247403</v>
      </c>
      <c r="M7" s="392">
        <f t="shared" si="2"/>
        <v>172504</v>
      </c>
      <c r="N7" s="392">
        <f t="shared" si="2"/>
        <v>217047</v>
      </c>
      <c r="O7" s="392">
        <f t="shared" si="2"/>
        <v>267804</v>
      </c>
      <c r="P7" s="392">
        <f t="shared" si="2"/>
        <v>350677</v>
      </c>
      <c r="Q7" s="392">
        <f t="shared" si="2"/>
        <v>105549</v>
      </c>
      <c r="R7" s="392">
        <f t="shared" si="2"/>
        <v>97359</v>
      </c>
      <c r="S7" s="392">
        <f t="shared" si="2"/>
        <v>230359</v>
      </c>
      <c r="T7" s="392">
        <f t="shared" si="2"/>
        <v>434554</v>
      </c>
      <c r="U7" s="392">
        <f t="shared" si="2"/>
        <v>136440</v>
      </c>
      <c r="V7" s="471">
        <f>V10+V13+V16</f>
        <v>169672</v>
      </c>
    </row>
    <row r="8" spans="1:22" ht="23.25" customHeight="1">
      <c r="A8" s="519" t="s">
        <v>4</v>
      </c>
      <c r="B8" s="520">
        <f>B7/90</f>
        <v>47206.833333333336</v>
      </c>
      <c r="C8" s="520">
        <f t="shared" ref="C8:V8" si="3">C7/90</f>
        <v>177.22222222222223</v>
      </c>
      <c r="D8" s="520">
        <f t="shared" si="3"/>
        <v>1981.8777777777777</v>
      </c>
      <c r="E8" s="520">
        <f t="shared" si="3"/>
        <v>1831.4777777777779</v>
      </c>
      <c r="F8" s="520">
        <f t="shared" si="3"/>
        <v>3647.4222222222224</v>
      </c>
      <c r="G8" s="520">
        <f t="shared" si="3"/>
        <v>3010.1666666666665</v>
      </c>
      <c r="H8" s="520">
        <f t="shared" si="3"/>
        <v>3758.9666666666667</v>
      </c>
      <c r="I8" s="520">
        <f t="shared" si="3"/>
        <v>1958.7222222222222</v>
      </c>
      <c r="J8" s="520">
        <f t="shared" si="3"/>
        <v>2199.6666666666665</v>
      </c>
      <c r="K8" s="520">
        <f t="shared" si="3"/>
        <v>1648.3333333333333</v>
      </c>
      <c r="L8" s="520">
        <f t="shared" si="3"/>
        <v>2748.9222222222224</v>
      </c>
      <c r="M8" s="520">
        <f t="shared" si="3"/>
        <v>1916.7111111111112</v>
      </c>
      <c r="N8" s="520">
        <f t="shared" si="3"/>
        <v>2411.6333333333332</v>
      </c>
      <c r="O8" s="520">
        <f t="shared" si="3"/>
        <v>2975.6</v>
      </c>
      <c r="P8" s="520">
        <f t="shared" si="3"/>
        <v>3896.411111111111</v>
      </c>
      <c r="Q8" s="520">
        <f t="shared" si="3"/>
        <v>1172.7666666666667</v>
      </c>
      <c r="R8" s="520">
        <f t="shared" si="3"/>
        <v>1081.7666666666667</v>
      </c>
      <c r="S8" s="520">
        <f t="shared" si="3"/>
        <v>2559.5444444444443</v>
      </c>
      <c r="T8" s="520">
        <f t="shared" si="3"/>
        <v>4828.3777777777777</v>
      </c>
      <c r="U8" s="520">
        <f t="shared" si="3"/>
        <v>1516</v>
      </c>
      <c r="V8" s="521">
        <f t="shared" si="3"/>
        <v>1885.2444444444445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0.37541645924613076</v>
      </c>
      <c r="D9" s="328">
        <f>D8/$B$8*100</f>
        <v>4.1982857943117926</v>
      </c>
      <c r="E9" s="328">
        <f t="shared" ref="E9:V9" si="4">E8/$B$8*100</f>
        <v>3.8796878512173971</v>
      </c>
      <c r="F9" s="328">
        <f>F8/$B$8*100</f>
        <v>7.7264708616808067</v>
      </c>
      <c r="G9" s="328">
        <f t="shared" si="4"/>
        <v>6.3765485928943892</v>
      </c>
      <c r="H9" s="328">
        <f t="shared" si="4"/>
        <v>7.9627596287260669</v>
      </c>
      <c r="I9" s="328">
        <f t="shared" si="4"/>
        <v>4.14923451524791</v>
      </c>
      <c r="J9" s="328">
        <f t="shared" si="4"/>
        <v>4.6596361402480566</v>
      </c>
      <c r="K9" s="328">
        <f t="shared" si="4"/>
        <v>3.4917261272202822</v>
      </c>
      <c r="L9" s="328">
        <f t="shared" si="4"/>
        <v>5.8231447189260503</v>
      </c>
      <c r="M9" s="328">
        <f t="shared" si="4"/>
        <v>4.0602408078868057</v>
      </c>
      <c r="N9" s="328">
        <f t="shared" si="4"/>
        <v>5.1086530551720966</v>
      </c>
      <c r="O9" s="328">
        <f t="shared" si="4"/>
        <v>6.3033247305298312</v>
      </c>
      <c r="P9" s="328">
        <f t="shared" si="4"/>
        <v>8.2539133341100559</v>
      </c>
      <c r="Q9" s="328">
        <f t="shared" si="4"/>
        <v>2.4843154769260098</v>
      </c>
      <c r="R9" s="328">
        <f t="shared" si="4"/>
        <v>2.2915467746547993</v>
      </c>
      <c r="S9" s="328">
        <f t="shared" si="4"/>
        <v>5.4219786918795885</v>
      </c>
      <c r="T9" s="328">
        <f t="shared" si="4"/>
        <v>10.228133168103017</v>
      </c>
      <c r="U9" s="328">
        <f t="shared" si="4"/>
        <v>3.2113994795951153</v>
      </c>
      <c r="V9" s="329">
        <f t="shared" si="4"/>
        <v>3.9935837914237928</v>
      </c>
    </row>
    <row r="10" spans="1:22" ht="23.25" customHeight="1">
      <c r="A10" s="530" t="s">
        <v>22</v>
      </c>
      <c r="B10" s="531">
        <f>SUM(C10:V10)</f>
        <v>1381751</v>
      </c>
      <c r="C10" s="527">
        <v>5325</v>
      </c>
      <c r="D10" s="527">
        <v>59734</v>
      </c>
      <c r="E10" s="527">
        <v>56218</v>
      </c>
      <c r="F10" s="527">
        <v>101331</v>
      </c>
      <c r="G10" s="527">
        <v>90760</v>
      </c>
      <c r="H10" s="527">
        <v>109684</v>
      </c>
      <c r="I10" s="527">
        <v>57462</v>
      </c>
      <c r="J10" s="527">
        <v>69140</v>
      </c>
      <c r="K10" s="527">
        <v>48613</v>
      </c>
      <c r="L10" s="527">
        <v>80344</v>
      </c>
      <c r="M10" s="527">
        <v>55892</v>
      </c>
      <c r="N10" s="527">
        <v>69862</v>
      </c>
      <c r="O10" s="527">
        <v>85636</v>
      </c>
      <c r="P10" s="527">
        <v>111134</v>
      </c>
      <c r="Q10" s="527">
        <v>34160</v>
      </c>
      <c r="R10" s="527">
        <v>31782</v>
      </c>
      <c r="S10" s="527">
        <v>72038</v>
      </c>
      <c r="T10" s="527">
        <v>144906</v>
      </c>
      <c r="U10" s="527">
        <v>43696</v>
      </c>
      <c r="V10" s="528">
        <v>54034</v>
      </c>
    </row>
    <row r="11" spans="1:22" ht="23.25" customHeight="1">
      <c r="A11" s="529" t="s">
        <v>4</v>
      </c>
      <c r="B11" s="508">
        <f>B10/31</f>
        <v>44572.612903225803</v>
      </c>
      <c r="C11" s="523">
        <f t="shared" ref="C11:V11" si="5">C10/31</f>
        <v>171.7741935483871</v>
      </c>
      <c r="D11" s="523">
        <f t="shared" si="5"/>
        <v>1926.9032258064517</v>
      </c>
      <c r="E11" s="523">
        <f t="shared" si="5"/>
        <v>1813.483870967742</v>
      </c>
      <c r="F11" s="523">
        <f t="shared" si="5"/>
        <v>3268.7419354838707</v>
      </c>
      <c r="G11" s="523">
        <f t="shared" si="5"/>
        <v>2927.7419354838707</v>
      </c>
      <c r="H11" s="523">
        <f t="shared" si="5"/>
        <v>3538.1935483870966</v>
      </c>
      <c r="I11" s="523">
        <f t="shared" si="5"/>
        <v>1853.6129032258063</v>
      </c>
      <c r="J11" s="523">
        <f t="shared" si="5"/>
        <v>2230.3225806451615</v>
      </c>
      <c r="K11" s="523">
        <f t="shared" si="5"/>
        <v>1568.1612903225807</v>
      </c>
      <c r="L11" s="523">
        <f t="shared" si="5"/>
        <v>2591.7419354838707</v>
      </c>
      <c r="M11" s="523">
        <f t="shared" si="5"/>
        <v>1802.9677419354839</v>
      </c>
      <c r="N11" s="523">
        <f t="shared" si="5"/>
        <v>2253.6129032258063</v>
      </c>
      <c r="O11" s="523">
        <f t="shared" si="5"/>
        <v>2762.4516129032259</v>
      </c>
      <c r="P11" s="523">
        <f t="shared" si="5"/>
        <v>3584.9677419354839</v>
      </c>
      <c r="Q11" s="523">
        <f t="shared" si="5"/>
        <v>1101.9354838709678</v>
      </c>
      <c r="R11" s="523">
        <f t="shared" si="5"/>
        <v>1025.2258064516129</v>
      </c>
      <c r="S11" s="523">
        <f t="shared" si="5"/>
        <v>2323.8064516129034</v>
      </c>
      <c r="T11" s="523">
        <f t="shared" si="5"/>
        <v>4674.3870967741932</v>
      </c>
      <c r="U11" s="523">
        <f t="shared" si="5"/>
        <v>1409.5483870967741</v>
      </c>
      <c r="V11" s="524">
        <f t="shared" si="5"/>
        <v>1743.0322580645161</v>
      </c>
    </row>
    <row r="12" spans="1:22" ht="23.25" customHeight="1">
      <c r="A12" s="430" t="s">
        <v>5</v>
      </c>
      <c r="B12" s="458">
        <v>100</v>
      </c>
      <c r="C12" s="510">
        <f>C11/$B$11*100</f>
        <v>0.38538057870050396</v>
      </c>
      <c r="D12" s="510">
        <f t="shared" ref="D12:Q12" si="6">D11/$B$11*100</f>
        <v>4.3230654437738787</v>
      </c>
      <c r="E12" s="510">
        <f t="shared" si="6"/>
        <v>4.0686057039220529</v>
      </c>
      <c r="F12" s="510">
        <f t="shared" si="6"/>
        <v>7.3335210178968575</v>
      </c>
      <c r="G12" s="510">
        <f t="shared" si="6"/>
        <v>6.5684772437291521</v>
      </c>
      <c r="H12" s="510">
        <f t="shared" si="6"/>
        <v>7.9380438298940978</v>
      </c>
      <c r="I12" s="510">
        <f t="shared" si="6"/>
        <v>4.1586363968616631</v>
      </c>
      <c r="J12" s="510">
        <f t="shared" si="6"/>
        <v>5.0037959082352765</v>
      </c>
      <c r="K12" s="510">
        <f t="shared" si="6"/>
        <v>3.518217102792037</v>
      </c>
      <c r="L12" s="510">
        <f t="shared" si="6"/>
        <v>5.814651120209068</v>
      </c>
      <c r="M12" s="510">
        <f t="shared" si="6"/>
        <v>4.0450124515922194</v>
      </c>
      <c r="N12" s="510">
        <f t="shared" si="6"/>
        <v>5.0560484486712873</v>
      </c>
      <c r="O12" s="510">
        <f t="shared" si="6"/>
        <v>6.1976434249007246</v>
      </c>
      <c r="P12" s="510">
        <f t="shared" si="6"/>
        <v>8.0429831424040952</v>
      </c>
      <c r="Q12" s="510">
        <f t="shared" si="6"/>
        <v>2.4722254588561907</v>
      </c>
      <c r="R12" s="510">
        <f>R11/$B$11*100</f>
        <v>2.3001249863397968</v>
      </c>
      <c r="S12" s="510">
        <f>S11/$B$11*100</f>
        <v>5.2135297893759445</v>
      </c>
      <c r="T12" s="510">
        <f>T11/$B$11*100</f>
        <v>10.487128288671403</v>
      </c>
      <c r="U12" s="510">
        <f>U11/$B$11*100</f>
        <v>3.1623642754736565</v>
      </c>
      <c r="V12" s="511">
        <f>V11/$B$11*100</f>
        <v>3.9105453877001</v>
      </c>
    </row>
    <row r="13" spans="1:22" ht="23.25" customHeight="1">
      <c r="A13" s="532" t="s">
        <v>23</v>
      </c>
      <c r="B13" s="533">
        <f>SUM(C13:V13)</f>
        <v>1356654</v>
      </c>
      <c r="C13" s="527">
        <v>5106</v>
      </c>
      <c r="D13" s="527">
        <v>57484</v>
      </c>
      <c r="E13" s="527">
        <v>50016</v>
      </c>
      <c r="F13" s="527">
        <v>101232</v>
      </c>
      <c r="G13" s="527">
        <v>88767</v>
      </c>
      <c r="H13" s="527">
        <v>111878</v>
      </c>
      <c r="I13" s="527">
        <v>57222</v>
      </c>
      <c r="J13" s="527">
        <v>60758</v>
      </c>
      <c r="K13" s="527">
        <v>47481</v>
      </c>
      <c r="L13" s="527">
        <v>78940</v>
      </c>
      <c r="M13" s="527">
        <v>55576</v>
      </c>
      <c r="N13" s="527">
        <v>68809</v>
      </c>
      <c r="O13" s="527">
        <v>85540</v>
      </c>
      <c r="P13" s="527">
        <v>114883</v>
      </c>
      <c r="Q13" s="527">
        <v>33167</v>
      </c>
      <c r="R13" s="527">
        <v>31252</v>
      </c>
      <c r="S13" s="527">
        <v>71513</v>
      </c>
      <c r="T13" s="527">
        <v>137989</v>
      </c>
      <c r="U13" s="527">
        <v>43467</v>
      </c>
      <c r="V13" s="528">
        <v>55574</v>
      </c>
    </row>
    <row r="14" spans="1:22" ht="23.25" customHeight="1">
      <c r="A14" s="529" t="s">
        <v>4</v>
      </c>
      <c r="B14" s="456">
        <f>B13/30</f>
        <v>45221.8</v>
      </c>
      <c r="C14" s="525">
        <f t="shared" ref="C14:V14" si="7">C13/30</f>
        <v>170.2</v>
      </c>
      <c r="D14" s="525">
        <f t="shared" si="7"/>
        <v>1916.1333333333334</v>
      </c>
      <c r="E14" s="525">
        <f t="shared" si="7"/>
        <v>1667.2</v>
      </c>
      <c r="F14" s="525">
        <f t="shared" si="7"/>
        <v>3374.4</v>
      </c>
      <c r="G14" s="525">
        <f t="shared" si="7"/>
        <v>2958.9</v>
      </c>
      <c r="H14" s="525">
        <f t="shared" si="7"/>
        <v>3729.2666666666669</v>
      </c>
      <c r="I14" s="525">
        <f t="shared" si="7"/>
        <v>1907.4</v>
      </c>
      <c r="J14" s="525">
        <f t="shared" si="7"/>
        <v>2025.2666666666667</v>
      </c>
      <c r="K14" s="525">
        <f t="shared" si="7"/>
        <v>1582.7</v>
      </c>
      <c r="L14" s="525">
        <f t="shared" si="7"/>
        <v>2631.3333333333335</v>
      </c>
      <c r="M14" s="525">
        <f t="shared" si="7"/>
        <v>1852.5333333333333</v>
      </c>
      <c r="N14" s="525">
        <f t="shared" si="7"/>
        <v>2293.6333333333332</v>
      </c>
      <c r="O14" s="525">
        <f t="shared" si="7"/>
        <v>2851.3333333333335</v>
      </c>
      <c r="P14" s="525">
        <f t="shared" si="7"/>
        <v>3829.4333333333334</v>
      </c>
      <c r="Q14" s="525">
        <f t="shared" si="7"/>
        <v>1105.5666666666666</v>
      </c>
      <c r="R14" s="525">
        <f t="shared" si="7"/>
        <v>1041.7333333333333</v>
      </c>
      <c r="S14" s="525">
        <f t="shared" si="7"/>
        <v>2383.7666666666669</v>
      </c>
      <c r="T14" s="525">
        <f t="shared" si="7"/>
        <v>4599.6333333333332</v>
      </c>
      <c r="U14" s="525">
        <f t="shared" si="7"/>
        <v>1448.9</v>
      </c>
      <c r="V14" s="526">
        <f t="shared" si="7"/>
        <v>1852.4666666666667</v>
      </c>
    </row>
    <row r="15" spans="1:22" ht="23.25" customHeight="1">
      <c r="A15" s="430" t="s">
        <v>5</v>
      </c>
      <c r="B15" s="460">
        <v>100</v>
      </c>
      <c r="C15" s="460">
        <f>C14/$B$14*100</f>
        <v>0.37636715035668633</v>
      </c>
      <c r="D15" s="460">
        <f t="shared" ref="D15:R15" si="8">D14/$B$14*100</f>
        <v>4.2371894381323463</v>
      </c>
      <c r="E15" s="460">
        <f t="shared" si="8"/>
        <v>3.6867174681237813</v>
      </c>
      <c r="F15" s="460">
        <f t="shared" si="8"/>
        <v>7.4618878505499557</v>
      </c>
      <c r="G15" s="460">
        <f t="shared" si="8"/>
        <v>6.5430832032338389</v>
      </c>
      <c r="H15" s="460">
        <f t="shared" si="8"/>
        <v>8.2466126219360287</v>
      </c>
      <c r="I15" s="460">
        <f t="shared" si="8"/>
        <v>4.2178772185096562</v>
      </c>
      <c r="J15" s="460">
        <f t="shared" si="8"/>
        <v>4.4785184726540441</v>
      </c>
      <c r="K15" s="460">
        <f t="shared" si="8"/>
        <v>3.4998606866599737</v>
      </c>
      <c r="L15" s="460">
        <f t="shared" si="8"/>
        <v>5.8187275458591499</v>
      </c>
      <c r="M15" s="460">
        <f t="shared" si="8"/>
        <v>4.09654930439154</v>
      </c>
      <c r="N15" s="460">
        <f t="shared" si="8"/>
        <v>5.0719638168611887</v>
      </c>
      <c r="O15" s="460">
        <f t="shared" si="8"/>
        <v>6.3052185745223168</v>
      </c>
      <c r="P15" s="460">
        <f t="shared" si="8"/>
        <v>8.4681134615016056</v>
      </c>
      <c r="Q15" s="460">
        <f t="shared" si="8"/>
        <v>2.4447648405562505</v>
      </c>
      <c r="R15" s="460">
        <f t="shared" si="8"/>
        <v>2.3036087314820137</v>
      </c>
      <c r="S15" s="460">
        <f>S14/$B$14*100</f>
        <v>5.2712777170892506</v>
      </c>
      <c r="T15" s="460">
        <f>T14/$B$14*100</f>
        <v>10.171274326394201</v>
      </c>
      <c r="U15" s="460">
        <f>U14/$B$14*100</f>
        <v>3.2039856883184656</v>
      </c>
      <c r="V15" s="477">
        <f>V14/$B$14*100</f>
        <v>4.0964018828677018</v>
      </c>
    </row>
    <row r="16" spans="1:22" ht="23.25" customHeight="1">
      <c r="A16" s="532" t="s">
        <v>24</v>
      </c>
      <c r="B16" s="533">
        <f>SUM(C16:V16)</f>
        <v>1510210</v>
      </c>
      <c r="C16" s="527">
        <v>5519</v>
      </c>
      <c r="D16" s="527">
        <v>61151</v>
      </c>
      <c r="E16" s="527">
        <v>58599</v>
      </c>
      <c r="F16" s="527">
        <v>125705</v>
      </c>
      <c r="G16" s="527">
        <v>91388</v>
      </c>
      <c r="H16" s="527">
        <v>116745</v>
      </c>
      <c r="I16" s="527">
        <v>61601</v>
      </c>
      <c r="J16" s="527">
        <v>68072</v>
      </c>
      <c r="K16" s="527">
        <v>52256</v>
      </c>
      <c r="L16" s="527">
        <v>88119</v>
      </c>
      <c r="M16" s="527">
        <v>61036</v>
      </c>
      <c r="N16" s="527">
        <v>78376</v>
      </c>
      <c r="O16" s="527">
        <v>96628</v>
      </c>
      <c r="P16" s="527">
        <v>124660</v>
      </c>
      <c r="Q16" s="527">
        <v>38222</v>
      </c>
      <c r="R16" s="527">
        <v>34325</v>
      </c>
      <c r="S16" s="527">
        <v>86808</v>
      </c>
      <c r="T16" s="527">
        <v>151659</v>
      </c>
      <c r="U16" s="527">
        <v>49277</v>
      </c>
      <c r="V16" s="528">
        <v>60064</v>
      </c>
    </row>
    <row r="17" spans="1:22" ht="23.25" customHeight="1">
      <c r="A17" s="529" t="s">
        <v>4</v>
      </c>
      <c r="B17" s="456">
        <f>B16/31</f>
        <v>48716.451612903227</v>
      </c>
      <c r="C17" s="525">
        <v>178</v>
      </c>
      <c r="D17" s="525">
        <v>1973</v>
      </c>
      <c r="E17" s="525">
        <v>1890</v>
      </c>
      <c r="F17" s="525">
        <v>4055</v>
      </c>
      <c r="G17" s="525">
        <v>2948</v>
      </c>
      <c r="H17" s="525">
        <v>3766</v>
      </c>
      <c r="I17" s="525">
        <v>1987</v>
      </c>
      <c r="J17" s="525">
        <v>2196</v>
      </c>
      <c r="K17" s="525">
        <v>1686</v>
      </c>
      <c r="L17" s="525">
        <v>2843</v>
      </c>
      <c r="M17" s="525">
        <v>1969</v>
      </c>
      <c r="N17" s="525">
        <v>2528</v>
      </c>
      <c r="O17" s="525">
        <v>3117</v>
      </c>
      <c r="P17" s="525">
        <v>4021</v>
      </c>
      <c r="Q17" s="525">
        <v>1233</v>
      </c>
      <c r="R17" s="525">
        <v>1107</v>
      </c>
      <c r="S17" s="525">
        <v>2800</v>
      </c>
      <c r="T17" s="525">
        <v>4892</v>
      </c>
      <c r="U17" s="525">
        <v>1590</v>
      </c>
      <c r="V17" s="526">
        <v>1938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0.36537964918786131</v>
      </c>
      <c r="D18" s="453">
        <f t="shared" ref="D18:R18" si="9">D17/$B$17*100</f>
        <v>4.0499665609418551</v>
      </c>
      <c r="E18" s="453">
        <f t="shared" si="9"/>
        <v>3.8795929042980779</v>
      </c>
      <c r="F18" s="453">
        <f t="shared" si="9"/>
        <v>8.3236768396448166</v>
      </c>
      <c r="G18" s="453">
        <f t="shared" si="9"/>
        <v>6.0513438528416579</v>
      </c>
      <c r="H18" s="453">
        <f t="shared" si="9"/>
        <v>7.730448083379132</v>
      </c>
      <c r="I18" s="453">
        <f t="shared" si="9"/>
        <v>4.078704286158878</v>
      </c>
      <c r="J18" s="453">
        <f t="shared" si="9"/>
        <v>4.5077174697558622</v>
      </c>
      <c r="K18" s="453">
        <f t="shared" si="9"/>
        <v>3.4608431939928881</v>
      </c>
      <c r="L18" s="453">
        <f t="shared" si="9"/>
        <v>5.8358109137139866</v>
      </c>
      <c r="M18" s="453">
        <f t="shared" si="9"/>
        <v>4.0417557823084209</v>
      </c>
      <c r="N18" s="453">
        <f t="shared" si="9"/>
        <v>5.1892120963309738</v>
      </c>
      <c r="O18" s="453">
        <f t="shared" si="9"/>
        <v>6.39824925010429</v>
      </c>
      <c r="P18" s="453">
        <f t="shared" si="9"/>
        <v>8.2538852212606191</v>
      </c>
      <c r="Q18" s="453">
        <f t="shared" si="9"/>
        <v>2.5309725137563648</v>
      </c>
      <c r="R18" s="453">
        <f t="shared" si="9"/>
        <v>2.2723329868031596</v>
      </c>
      <c r="S18" s="453">
        <f>S17/$B$17*100</f>
        <v>5.7475450434045596</v>
      </c>
      <c r="T18" s="453">
        <f>T17/$B$17*100</f>
        <v>10.041782268691108</v>
      </c>
      <c r="U18" s="453">
        <f>U17/$B$17*100</f>
        <v>3.2637845067904467</v>
      </c>
      <c r="V18" s="478">
        <f>V17/$B$17*100</f>
        <v>3.9781222478992988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216EF-73B2-47F1-A969-83491305C41C}">
  <dimension ref="A1:V19"/>
  <sheetViews>
    <sheetView zoomScale="85" zoomScaleNormal="85" workbookViewId="0">
      <selection activeCell="I27" sqref="I27"/>
    </sheetView>
  </sheetViews>
  <sheetFormatPr defaultRowHeight="13.5"/>
  <cols>
    <col min="2" max="2" width="11.21875" bestFit="1" customWidth="1"/>
  </cols>
  <sheetData>
    <row r="1" spans="1:22" ht="25.5">
      <c r="A1" s="541" t="s">
        <v>201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8819121</v>
      </c>
      <c r="C4" s="380">
        <f>'2025.2분기'!C7+'2025.1분기'!C7</f>
        <v>32608</v>
      </c>
      <c r="D4" s="380">
        <f>'2025.2분기'!D7+'2025.1분기'!D7</f>
        <v>364128</v>
      </c>
      <c r="E4" s="380">
        <f>'2025.2분기'!E7+'2025.1분기'!E7</f>
        <v>341952</v>
      </c>
      <c r="F4" s="380">
        <f>'2025.2분기'!F7+'2025.1분기'!F7</f>
        <v>705032</v>
      </c>
      <c r="G4" s="380">
        <f>'2025.2분기'!G7+'2025.1분기'!G7</f>
        <v>559101</v>
      </c>
      <c r="H4" s="380">
        <f>'2025.2분기'!H7+'2025.1분기'!H7</f>
        <v>699066</v>
      </c>
      <c r="I4" s="380">
        <f>'2025.2분기'!I7+'2025.1분기'!I7</f>
        <v>362790</v>
      </c>
      <c r="J4" s="380">
        <f>'2025.2분기'!J7+'2025.1분기'!J7</f>
        <v>402795</v>
      </c>
      <c r="K4" s="380">
        <f>'2025.2분기'!K7+'2025.1분기'!K7</f>
        <v>311155</v>
      </c>
      <c r="L4" s="380">
        <f>'2025.2분기'!L7+'2025.1분기'!L7</f>
        <v>507636</v>
      </c>
      <c r="M4" s="380">
        <f>'2025.2분기'!M7+'2025.1분기'!M7</f>
        <v>361812</v>
      </c>
      <c r="N4" s="380">
        <f>'2025.2분기'!N7+'2025.1분기'!N7</f>
        <v>452786</v>
      </c>
      <c r="O4" s="380">
        <f>'2025.2분기'!O7+'2025.1분기'!O7</f>
        <v>561878</v>
      </c>
      <c r="P4" s="380">
        <f>'2025.2분기'!P7+'2025.1분기'!P7</f>
        <v>717309</v>
      </c>
      <c r="Q4" s="380">
        <f>'2025.2분기'!Q7+'2025.1분기'!Q7</f>
        <v>227403</v>
      </c>
      <c r="R4" s="380">
        <f>'2025.2분기'!R7+'2025.1분기'!R7</f>
        <v>200790</v>
      </c>
      <c r="S4" s="380">
        <f>'2025.2분기'!S7+'2025.1분기'!S7</f>
        <v>486236</v>
      </c>
      <c r="T4" s="380">
        <f>'2025.2분기'!T7+'2025.1분기'!T7</f>
        <v>893447</v>
      </c>
      <c r="U4" s="380">
        <f>'2025.2분기'!U7+'2025.1분기'!U7</f>
        <v>284212</v>
      </c>
      <c r="V4" s="381">
        <f>'2025.2분기'!V7+'2025.1분기'!V7</f>
        <v>346985</v>
      </c>
    </row>
    <row r="5" spans="1:22" ht="23.25" customHeight="1">
      <c r="A5" s="387" t="s">
        <v>4</v>
      </c>
      <c r="B5" s="515">
        <f>B4/181</f>
        <v>48724.425414364639</v>
      </c>
      <c r="C5" s="515">
        <f t="shared" ref="C5:V5" si="0">C4/181</f>
        <v>180.15469613259668</v>
      </c>
      <c r="D5" s="515">
        <f t="shared" si="0"/>
        <v>2011.756906077348</v>
      </c>
      <c r="E5" s="515">
        <f t="shared" si="0"/>
        <v>1889.2375690607735</v>
      </c>
      <c r="F5" s="515">
        <f t="shared" si="0"/>
        <v>3895.2044198895028</v>
      </c>
      <c r="G5" s="515">
        <f t="shared" si="0"/>
        <v>3088.9558011049726</v>
      </c>
      <c r="H5" s="515">
        <f t="shared" si="0"/>
        <v>3862.243093922652</v>
      </c>
      <c r="I5" s="515">
        <f t="shared" si="0"/>
        <v>2004.3646408839779</v>
      </c>
      <c r="J5" s="515">
        <f t="shared" si="0"/>
        <v>2225.3867403314916</v>
      </c>
      <c r="K5" s="515">
        <f t="shared" si="0"/>
        <v>1719.0883977900553</v>
      </c>
      <c r="L5" s="515">
        <f t="shared" si="0"/>
        <v>2804.6187845303866</v>
      </c>
      <c r="M5" s="515">
        <f t="shared" si="0"/>
        <v>1998.9613259668508</v>
      </c>
      <c r="N5" s="515">
        <f t="shared" si="0"/>
        <v>2501.5801104972375</v>
      </c>
      <c r="O5" s="515">
        <f t="shared" si="0"/>
        <v>3104.2983425414363</v>
      </c>
      <c r="P5" s="515">
        <f t="shared" si="0"/>
        <v>3963.0331491712709</v>
      </c>
      <c r="Q5" s="515">
        <f t="shared" si="0"/>
        <v>1256.3701657458564</v>
      </c>
      <c r="R5" s="515">
        <f t="shared" si="0"/>
        <v>1109.3370165745857</v>
      </c>
      <c r="S5" s="515">
        <f t="shared" si="0"/>
        <v>2686.3867403314916</v>
      </c>
      <c r="T5" s="515">
        <f t="shared" si="0"/>
        <v>4936.1712707182323</v>
      </c>
      <c r="U5" s="515">
        <f t="shared" si="0"/>
        <v>1570.232044198895</v>
      </c>
      <c r="V5" s="516">
        <f t="shared" si="0"/>
        <v>1917.0441988950276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0.36974206386328073</v>
      </c>
      <c r="D6" s="384">
        <f>D5/$B$5*100</f>
        <v>4.1288468544654284</v>
      </c>
      <c r="E6" s="384">
        <f t="shared" ref="E6:V6" si="1">E5/$B$5*100</f>
        <v>3.8773932232021768</v>
      </c>
      <c r="F6" s="384">
        <f>F5/$B$5*100</f>
        <v>7.9943568072146878</v>
      </c>
      <c r="G6" s="384">
        <f t="shared" si="1"/>
        <v>6.3396454136415645</v>
      </c>
      <c r="H6" s="384">
        <f t="shared" si="1"/>
        <v>7.9267083420218416</v>
      </c>
      <c r="I6" s="384">
        <f t="shared" si="1"/>
        <v>4.1136752744406158</v>
      </c>
      <c r="J6" s="384">
        <f t="shared" si="1"/>
        <v>4.5672919103842666</v>
      </c>
      <c r="K6" s="384">
        <f t="shared" si="1"/>
        <v>3.5281860856654537</v>
      </c>
      <c r="L6" s="384">
        <f t="shared" si="1"/>
        <v>5.7560838546154427</v>
      </c>
      <c r="M6" s="384">
        <f t="shared" si="1"/>
        <v>4.1025857338843634</v>
      </c>
      <c r="N6" s="384">
        <f t="shared" si="1"/>
        <v>5.1341397855863411</v>
      </c>
      <c r="O6" s="384">
        <f t="shared" si="1"/>
        <v>6.3711338125420891</v>
      </c>
      <c r="P6" s="384">
        <f t="shared" si="1"/>
        <v>8.1335656920910822</v>
      </c>
      <c r="Q6" s="384">
        <f t="shared" si="1"/>
        <v>2.5785222813021846</v>
      </c>
      <c r="R6" s="384">
        <f t="shared" si="1"/>
        <v>2.2767575135889393</v>
      </c>
      <c r="S6" s="384">
        <f t="shared" si="1"/>
        <v>5.513429286206641</v>
      </c>
      <c r="T6" s="384">
        <f t="shared" si="1"/>
        <v>10.130794214071901</v>
      </c>
      <c r="U6" s="384">
        <f t="shared" si="1"/>
        <v>3.2226794484393624</v>
      </c>
      <c r="V6" s="385">
        <f t="shared" si="1"/>
        <v>3.9344624027723403</v>
      </c>
    </row>
    <row r="7" spans="1:22" ht="23.25" customHeight="1" thickTop="1">
      <c r="A7" s="518" t="s">
        <v>70</v>
      </c>
      <c r="B7" s="392">
        <f>B10+B13+B16</f>
        <v>4570506</v>
      </c>
      <c r="C7" s="392">
        <f>C10+C13+C16</f>
        <v>16658</v>
      </c>
      <c r="D7" s="392">
        <f t="shared" ref="D7:U7" si="2">D10+D13+D16</f>
        <v>185759</v>
      </c>
      <c r="E7" s="392">
        <f t="shared" si="2"/>
        <v>177119</v>
      </c>
      <c r="F7" s="392">
        <f t="shared" si="2"/>
        <v>376764</v>
      </c>
      <c r="G7" s="392">
        <f t="shared" si="2"/>
        <v>288186</v>
      </c>
      <c r="H7" s="392">
        <f t="shared" si="2"/>
        <v>360759</v>
      </c>
      <c r="I7" s="392">
        <f t="shared" si="2"/>
        <v>186505</v>
      </c>
      <c r="J7" s="392">
        <f t="shared" si="2"/>
        <v>204825</v>
      </c>
      <c r="K7" s="392">
        <f t="shared" si="2"/>
        <v>162805</v>
      </c>
      <c r="L7" s="392">
        <f t="shared" si="2"/>
        <v>260233</v>
      </c>
      <c r="M7" s="392">
        <f t="shared" si="2"/>
        <v>189308</v>
      </c>
      <c r="N7" s="392">
        <f t="shared" si="2"/>
        <v>235739</v>
      </c>
      <c r="O7" s="392">
        <f t="shared" si="2"/>
        <v>294074</v>
      </c>
      <c r="P7" s="392">
        <f t="shared" si="2"/>
        <v>366632</v>
      </c>
      <c r="Q7" s="392">
        <f t="shared" si="2"/>
        <v>121854</v>
      </c>
      <c r="R7" s="392">
        <f t="shared" si="2"/>
        <v>103431</v>
      </c>
      <c r="S7" s="392">
        <f t="shared" si="2"/>
        <v>255877</v>
      </c>
      <c r="T7" s="392">
        <f t="shared" si="2"/>
        <v>458893</v>
      </c>
      <c r="U7" s="392">
        <f t="shared" si="2"/>
        <v>147772</v>
      </c>
      <c r="V7" s="471">
        <f>V10+V13+V16</f>
        <v>177313</v>
      </c>
    </row>
    <row r="8" spans="1:22" ht="23.25" customHeight="1">
      <c r="A8" s="519" t="s">
        <v>4</v>
      </c>
      <c r="B8" s="520">
        <f>B7/91</f>
        <v>50225.340659340662</v>
      </c>
      <c r="C8" s="520">
        <f t="shared" ref="C8:V8" si="3">C7/91</f>
        <v>183.05494505494505</v>
      </c>
      <c r="D8" s="520">
        <f t="shared" si="3"/>
        <v>2041.3076923076924</v>
      </c>
      <c r="E8" s="520">
        <f t="shared" si="3"/>
        <v>1946.3626373626373</v>
      </c>
      <c r="F8" s="520">
        <f t="shared" si="3"/>
        <v>4140.2637362637361</v>
      </c>
      <c r="G8" s="520">
        <f t="shared" si="3"/>
        <v>3166.8791208791208</v>
      </c>
      <c r="H8" s="520">
        <f t="shared" si="3"/>
        <v>3964.3846153846152</v>
      </c>
      <c r="I8" s="520">
        <f t="shared" si="3"/>
        <v>2049.5054945054944</v>
      </c>
      <c r="J8" s="520">
        <f t="shared" si="3"/>
        <v>2250.8241758241757</v>
      </c>
      <c r="K8" s="520">
        <f t="shared" si="3"/>
        <v>1789.065934065934</v>
      </c>
      <c r="L8" s="520">
        <f t="shared" si="3"/>
        <v>2859.7032967032969</v>
      </c>
      <c r="M8" s="520">
        <f t="shared" si="3"/>
        <v>2080.3076923076924</v>
      </c>
      <c r="N8" s="520">
        <f t="shared" si="3"/>
        <v>2590.5384615384614</v>
      </c>
      <c r="O8" s="520">
        <f t="shared" si="3"/>
        <v>3231.5824175824177</v>
      </c>
      <c r="P8" s="520">
        <f t="shared" si="3"/>
        <v>4028.9230769230771</v>
      </c>
      <c r="Q8" s="520">
        <f t="shared" si="3"/>
        <v>1339.0549450549452</v>
      </c>
      <c r="R8" s="520">
        <f t="shared" si="3"/>
        <v>1136.6043956043957</v>
      </c>
      <c r="S8" s="520">
        <f t="shared" si="3"/>
        <v>2811.835164835165</v>
      </c>
      <c r="T8" s="520">
        <f t="shared" si="3"/>
        <v>5042.7802197802193</v>
      </c>
      <c r="U8" s="520">
        <f t="shared" si="3"/>
        <v>1623.868131868132</v>
      </c>
      <c r="V8" s="521">
        <f t="shared" si="3"/>
        <v>1948.4945054945056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0.36446730405780015</v>
      </c>
      <c r="D9" s="328">
        <f>D8/$B$8*100</f>
        <v>4.0642983512110034</v>
      </c>
      <c r="E9" s="328">
        <f t="shared" ref="E9:V9" si="4">E8/$B$8*100</f>
        <v>3.8752602009493033</v>
      </c>
      <c r="F9" s="328">
        <f>F8/$B$8*100</f>
        <v>8.2433761163424784</v>
      </c>
      <c r="G9" s="328">
        <f t="shared" si="4"/>
        <v>6.3053412466803449</v>
      </c>
      <c r="H9" s="328">
        <f t="shared" si="4"/>
        <v>7.8931960706320039</v>
      </c>
      <c r="I9" s="328">
        <f t="shared" si="4"/>
        <v>4.0806203952035069</v>
      </c>
      <c r="J9" s="328">
        <f t="shared" si="4"/>
        <v>4.4814512878880368</v>
      </c>
      <c r="K9" s="328">
        <f t="shared" si="4"/>
        <v>3.5620782469162053</v>
      </c>
      <c r="L9" s="328">
        <f t="shared" si="4"/>
        <v>5.6937459441033447</v>
      </c>
      <c r="M9" s="328">
        <f t="shared" si="4"/>
        <v>4.1419483969608617</v>
      </c>
      <c r="N9" s="328">
        <f t="shared" si="4"/>
        <v>5.1578315398776411</v>
      </c>
      <c r="O9" s="328">
        <f t="shared" si="4"/>
        <v>6.4341672453772079</v>
      </c>
      <c r="P9" s="328">
        <f t="shared" si="4"/>
        <v>8.0216938780957729</v>
      </c>
      <c r="Q9" s="328">
        <f t="shared" si="4"/>
        <v>2.6660943011561522</v>
      </c>
      <c r="R9" s="328">
        <f t="shared" si="4"/>
        <v>2.2630098286710485</v>
      </c>
      <c r="S9" s="328">
        <f t="shared" si="4"/>
        <v>5.5984392100130709</v>
      </c>
      <c r="T9" s="328">
        <f t="shared" si="4"/>
        <v>10.040310635190062</v>
      </c>
      <c r="U9" s="328">
        <f t="shared" si="4"/>
        <v>3.2331649931101722</v>
      </c>
      <c r="V9" s="329">
        <f t="shared" si="4"/>
        <v>3.8795048075639764</v>
      </c>
    </row>
    <row r="10" spans="1:22" ht="23.25" customHeight="1">
      <c r="A10" s="530" t="s">
        <v>30</v>
      </c>
      <c r="B10" s="531">
        <f>SUM(C10:V10)</f>
        <v>1522019</v>
      </c>
      <c r="C10" s="527">
        <f>[1]누적!C6</f>
        <v>5933</v>
      </c>
      <c r="D10" s="527">
        <f>[1]누적!D6</f>
        <v>61790</v>
      </c>
      <c r="E10" s="527">
        <f>[1]누적!E6</f>
        <v>59821</v>
      </c>
      <c r="F10" s="527">
        <f>[1]누적!F6</f>
        <v>128719</v>
      </c>
      <c r="G10" s="527">
        <f>[1]누적!G6</f>
        <v>87090</v>
      </c>
      <c r="H10" s="527">
        <f>[1]누적!H6</f>
        <v>114259</v>
      </c>
      <c r="I10" s="527">
        <f>[1]누적!I6</f>
        <v>60831</v>
      </c>
      <c r="J10" s="527">
        <f>[1]누적!J6</f>
        <v>68932</v>
      </c>
      <c r="K10" s="527">
        <f>[1]누적!K6</f>
        <v>53191</v>
      </c>
      <c r="L10" s="527">
        <f>[1]누적!L6</f>
        <v>88095</v>
      </c>
      <c r="M10" s="527">
        <f>[1]누적!M6</f>
        <v>63652</v>
      </c>
      <c r="N10" s="527">
        <f>[1]누적!N6</f>
        <v>80140</v>
      </c>
      <c r="O10" s="527">
        <f>[1]누적!O6</f>
        <v>100633</v>
      </c>
      <c r="P10" s="527">
        <f>[1]누적!P6</f>
        <v>124981</v>
      </c>
      <c r="Q10" s="527">
        <f>[1]누적!Q6</f>
        <v>39423</v>
      </c>
      <c r="R10" s="527">
        <f>[1]누적!R6</f>
        <v>34833</v>
      </c>
      <c r="S10" s="527">
        <f>[1]누적!S6</f>
        <v>88144</v>
      </c>
      <c r="T10" s="527">
        <f>[1]누적!T6</f>
        <v>149153</v>
      </c>
      <c r="U10" s="527">
        <f>[1]누적!U6</f>
        <v>50472</v>
      </c>
      <c r="V10" s="528">
        <f>[1]누적!V6</f>
        <v>61927</v>
      </c>
    </row>
    <row r="11" spans="1:22" ht="23.25" customHeight="1">
      <c r="A11" s="529" t="s">
        <v>4</v>
      </c>
      <c r="B11" s="508">
        <f>B10/30</f>
        <v>50733.966666666667</v>
      </c>
      <c r="C11" s="523">
        <f t="shared" ref="C11:V11" si="5">C10/30</f>
        <v>197.76666666666668</v>
      </c>
      <c r="D11" s="523">
        <f t="shared" si="5"/>
        <v>2059.6666666666665</v>
      </c>
      <c r="E11" s="523">
        <f t="shared" si="5"/>
        <v>1994.0333333333333</v>
      </c>
      <c r="F11" s="523">
        <f t="shared" si="5"/>
        <v>4290.6333333333332</v>
      </c>
      <c r="G11" s="523">
        <f t="shared" si="5"/>
        <v>2903</v>
      </c>
      <c r="H11" s="523">
        <f t="shared" si="5"/>
        <v>3808.6333333333332</v>
      </c>
      <c r="I11" s="523">
        <f t="shared" si="5"/>
        <v>2027.7</v>
      </c>
      <c r="J11" s="523">
        <f t="shared" si="5"/>
        <v>2297.7333333333331</v>
      </c>
      <c r="K11" s="523">
        <f t="shared" si="5"/>
        <v>1773.0333333333333</v>
      </c>
      <c r="L11" s="523">
        <f t="shared" si="5"/>
        <v>2936.5</v>
      </c>
      <c r="M11" s="523">
        <f t="shared" si="5"/>
        <v>2121.7333333333331</v>
      </c>
      <c r="N11" s="523">
        <f t="shared" si="5"/>
        <v>2671.3333333333335</v>
      </c>
      <c r="O11" s="523">
        <f t="shared" si="5"/>
        <v>3354.4333333333334</v>
      </c>
      <c r="P11" s="523">
        <f t="shared" si="5"/>
        <v>4166.0333333333338</v>
      </c>
      <c r="Q11" s="523">
        <f t="shared" si="5"/>
        <v>1314.1</v>
      </c>
      <c r="R11" s="523">
        <f t="shared" si="5"/>
        <v>1161.0999999999999</v>
      </c>
      <c r="S11" s="523">
        <f t="shared" si="5"/>
        <v>2938.1333333333332</v>
      </c>
      <c r="T11" s="523">
        <f t="shared" si="5"/>
        <v>4971.7666666666664</v>
      </c>
      <c r="U11" s="523">
        <f t="shared" si="5"/>
        <v>1682.4</v>
      </c>
      <c r="V11" s="524">
        <f t="shared" si="5"/>
        <v>2064.2333333333331</v>
      </c>
    </row>
    <row r="12" spans="1:22" ht="23.25" customHeight="1">
      <c r="A12" s="430" t="s">
        <v>5</v>
      </c>
      <c r="B12" s="458">
        <v>100</v>
      </c>
      <c r="C12" s="510">
        <f>C11/$B$11*100</f>
        <v>0.38981116530082743</v>
      </c>
      <c r="D12" s="510">
        <f t="shared" ref="D12:Q12" si="6">D11/$B$11*100</f>
        <v>4.0597390702744178</v>
      </c>
      <c r="E12" s="510">
        <f t="shared" si="6"/>
        <v>3.9303714342593619</v>
      </c>
      <c r="F12" s="510">
        <f t="shared" si="6"/>
        <v>8.45712175734994</v>
      </c>
      <c r="G12" s="510">
        <f t="shared" si="6"/>
        <v>5.7220047844343602</v>
      </c>
      <c r="H12" s="510">
        <f t="shared" si="6"/>
        <v>7.5070679143952868</v>
      </c>
      <c r="I12" s="510">
        <f t="shared" si="6"/>
        <v>3.9967306584214781</v>
      </c>
      <c r="J12" s="510">
        <f t="shared" si="6"/>
        <v>4.5289841979633625</v>
      </c>
      <c r="K12" s="510">
        <f t="shared" si="6"/>
        <v>3.49476583406646</v>
      </c>
      <c r="L12" s="510">
        <f t="shared" si="6"/>
        <v>5.7880354975857724</v>
      </c>
      <c r="M12" s="510">
        <f t="shared" si="6"/>
        <v>4.1820765706604179</v>
      </c>
      <c r="N12" s="510">
        <f t="shared" si="6"/>
        <v>5.2653744795564315</v>
      </c>
      <c r="O12" s="510">
        <f t="shared" si="6"/>
        <v>6.6118097080259837</v>
      </c>
      <c r="P12" s="510">
        <f t="shared" si="6"/>
        <v>8.2115269257479717</v>
      </c>
      <c r="Q12" s="510">
        <f t="shared" si="6"/>
        <v>2.5901779149931765</v>
      </c>
      <c r="R12" s="510">
        <f>R11/$B$11*100</f>
        <v>2.2886048071673217</v>
      </c>
      <c r="S12" s="510">
        <f>S11/$B$11*100</f>
        <v>5.7912549054906668</v>
      </c>
      <c r="T12" s="510">
        <f>T11/$B$11*100</f>
        <v>9.7996805558931914</v>
      </c>
      <c r="U12" s="510">
        <f>U11/$B$11*100</f>
        <v>3.3161215464458724</v>
      </c>
      <c r="V12" s="511">
        <f>V11/$B$11*100</f>
        <v>4.0687402719676946</v>
      </c>
    </row>
    <row r="13" spans="1:22" ht="23.25" customHeight="1">
      <c r="A13" s="532" t="s">
        <v>77</v>
      </c>
      <c r="B13" s="533">
        <f>SUM(C13:V13)</f>
        <v>1589856</v>
      </c>
      <c r="C13" s="527">
        <f>[1]누적!C7</f>
        <v>5482</v>
      </c>
      <c r="D13" s="527">
        <f>[1]누적!D7</f>
        <v>64460</v>
      </c>
      <c r="E13" s="527">
        <f>[1]누적!E7</f>
        <v>60581</v>
      </c>
      <c r="F13" s="527">
        <f>[1]누적!F7</f>
        <v>129230</v>
      </c>
      <c r="G13" s="527">
        <f>[1]누적!G7</f>
        <v>109662</v>
      </c>
      <c r="H13" s="527">
        <f>[1]누적!H7</f>
        <v>132097</v>
      </c>
      <c r="I13" s="527">
        <f>[1]누적!I7</f>
        <v>62468</v>
      </c>
      <c r="J13" s="527">
        <f>[1]누적!J7</f>
        <v>70469</v>
      </c>
      <c r="K13" s="527">
        <f>[1]누적!K7</f>
        <v>55501</v>
      </c>
      <c r="L13" s="527">
        <f>[1]누적!L7</f>
        <v>89664</v>
      </c>
      <c r="M13" s="527">
        <f>[1]누적!M7</f>
        <v>64609</v>
      </c>
      <c r="N13" s="527">
        <f>[1]누적!N7</f>
        <v>79849</v>
      </c>
      <c r="O13" s="527">
        <f>[1]누적!O7</f>
        <v>99495</v>
      </c>
      <c r="P13" s="527">
        <f>[1]누적!P7</f>
        <v>125182</v>
      </c>
      <c r="Q13" s="527">
        <f>[1]누적!Q7</f>
        <v>45767</v>
      </c>
      <c r="R13" s="527">
        <f>[1]누적!R7</f>
        <v>35686</v>
      </c>
      <c r="S13" s="527">
        <f>[1]누적!S7</f>
        <v>87565</v>
      </c>
      <c r="T13" s="527">
        <f>[1]누적!T7</f>
        <v>162428</v>
      </c>
      <c r="U13" s="527">
        <f>[1]누적!U7</f>
        <v>50326</v>
      </c>
      <c r="V13" s="528">
        <f>[1]누적!V7</f>
        <v>59335</v>
      </c>
    </row>
    <row r="14" spans="1:22" ht="23.25" customHeight="1">
      <c r="A14" s="529" t="s">
        <v>4</v>
      </c>
      <c r="B14" s="456">
        <f>B13/31</f>
        <v>51285.677419354841</v>
      </c>
      <c r="C14" s="525">
        <f t="shared" ref="C14:V14" si="7">C13/31</f>
        <v>176.83870967741936</v>
      </c>
      <c r="D14" s="525">
        <f t="shared" si="7"/>
        <v>2079.3548387096776</v>
      </c>
      <c r="E14" s="525">
        <f t="shared" si="7"/>
        <v>1954.2258064516129</v>
      </c>
      <c r="F14" s="525">
        <f t="shared" si="7"/>
        <v>4168.7096774193551</v>
      </c>
      <c r="G14" s="525">
        <f t="shared" si="7"/>
        <v>3537.483870967742</v>
      </c>
      <c r="H14" s="525">
        <f t="shared" si="7"/>
        <v>4261.1935483870966</v>
      </c>
      <c r="I14" s="525">
        <f t="shared" si="7"/>
        <v>2015.0967741935483</v>
      </c>
      <c r="J14" s="525">
        <f t="shared" si="7"/>
        <v>2273.1935483870966</v>
      </c>
      <c r="K14" s="525">
        <f t="shared" si="7"/>
        <v>1790.3548387096773</v>
      </c>
      <c r="L14" s="525">
        <f t="shared" si="7"/>
        <v>2892.3870967741937</v>
      </c>
      <c r="M14" s="525">
        <f t="shared" si="7"/>
        <v>2084.1612903225805</v>
      </c>
      <c r="N14" s="525">
        <f t="shared" si="7"/>
        <v>2575.7741935483873</v>
      </c>
      <c r="O14" s="525">
        <f t="shared" si="7"/>
        <v>3209.516129032258</v>
      </c>
      <c r="P14" s="525">
        <f t="shared" si="7"/>
        <v>4038.1290322580644</v>
      </c>
      <c r="Q14" s="525">
        <f t="shared" si="7"/>
        <v>1476.3548387096773</v>
      </c>
      <c r="R14" s="525">
        <f t="shared" si="7"/>
        <v>1151.1612903225807</v>
      </c>
      <c r="S14" s="525">
        <f t="shared" si="7"/>
        <v>2824.6774193548385</v>
      </c>
      <c r="T14" s="525">
        <f t="shared" si="7"/>
        <v>5239.6129032258068</v>
      </c>
      <c r="U14" s="525">
        <f t="shared" si="7"/>
        <v>1623.4193548387098</v>
      </c>
      <c r="V14" s="526">
        <f t="shared" si="7"/>
        <v>1914.0322580645161</v>
      </c>
    </row>
    <row r="15" spans="1:22" ht="23.25" customHeight="1">
      <c r="A15" s="430" t="s">
        <v>5</v>
      </c>
      <c r="B15" s="460">
        <v>100</v>
      </c>
      <c r="C15" s="460">
        <f>C14/$B$14*100</f>
        <v>0.34481110238914719</v>
      </c>
      <c r="D15" s="460">
        <f t="shared" ref="D15:R15" si="8">D14/$B$14*100</f>
        <v>4.0544552462612966</v>
      </c>
      <c r="E15" s="460">
        <f t="shared" si="8"/>
        <v>3.8104708854135216</v>
      </c>
      <c r="F15" s="460">
        <f t="shared" si="8"/>
        <v>8.1284091137813732</v>
      </c>
      <c r="G15" s="460">
        <f t="shared" si="8"/>
        <v>6.8976058209045341</v>
      </c>
      <c r="H15" s="460">
        <f t="shared" si="8"/>
        <v>8.3087399110359677</v>
      </c>
      <c r="I15" s="460">
        <f t="shared" si="8"/>
        <v>3.9291608799790669</v>
      </c>
      <c r="J15" s="460">
        <f t="shared" si="8"/>
        <v>4.4324140047903704</v>
      </c>
      <c r="K15" s="460">
        <f t="shared" si="8"/>
        <v>3.4909450918825349</v>
      </c>
      <c r="L15" s="460">
        <f t="shared" si="8"/>
        <v>5.6397560533784192</v>
      </c>
      <c r="M15" s="460">
        <f t="shared" si="8"/>
        <v>4.063827164221161</v>
      </c>
      <c r="N15" s="460">
        <f t="shared" si="8"/>
        <v>5.0224045448141217</v>
      </c>
      <c r="O15" s="460">
        <f t="shared" si="8"/>
        <v>6.2581139423947825</v>
      </c>
      <c r="P15" s="460">
        <f t="shared" si="8"/>
        <v>7.8737948594086502</v>
      </c>
      <c r="Q15" s="460">
        <f t="shared" si="8"/>
        <v>2.8786883843568218</v>
      </c>
      <c r="R15" s="460">
        <f t="shared" si="8"/>
        <v>2.2446058007769261</v>
      </c>
      <c r="S15" s="460">
        <f>S14/$B$14*100</f>
        <v>5.5077315178229975</v>
      </c>
      <c r="T15" s="460">
        <f>T14/$B$14*100</f>
        <v>10.216522754262021</v>
      </c>
      <c r="U15" s="460">
        <f>U14/$B$14*100</f>
        <v>3.165443914417406</v>
      </c>
      <c r="V15" s="477">
        <f>V14/$B$14*100</f>
        <v>3.7320990077088743</v>
      </c>
    </row>
    <row r="16" spans="1:22" ht="23.25" customHeight="1">
      <c r="A16" s="532" t="s">
        <v>80</v>
      </c>
      <c r="B16" s="533">
        <f>SUM(C16:V16)</f>
        <v>1458631</v>
      </c>
      <c r="C16" s="527">
        <f>[1]누적!C8</f>
        <v>5243</v>
      </c>
      <c r="D16" s="527">
        <f>[1]누적!D8</f>
        <v>59509</v>
      </c>
      <c r="E16" s="527">
        <f>[1]누적!E8</f>
        <v>56717</v>
      </c>
      <c r="F16" s="527">
        <f>[1]누적!F8</f>
        <v>118815</v>
      </c>
      <c r="G16" s="527">
        <f>[1]누적!G8</f>
        <v>91434</v>
      </c>
      <c r="H16" s="527">
        <f>[1]누적!H8</f>
        <v>114403</v>
      </c>
      <c r="I16" s="527">
        <f>[1]누적!I8</f>
        <v>63206</v>
      </c>
      <c r="J16" s="527">
        <f>[1]누적!J8</f>
        <v>65424</v>
      </c>
      <c r="K16" s="527">
        <f>[1]누적!K8</f>
        <v>54113</v>
      </c>
      <c r="L16" s="527">
        <f>[1]누적!L8</f>
        <v>82474</v>
      </c>
      <c r="M16" s="527">
        <f>[1]누적!M8</f>
        <v>61047</v>
      </c>
      <c r="N16" s="527">
        <f>[1]누적!N8</f>
        <v>75750</v>
      </c>
      <c r="O16" s="527">
        <f>[1]누적!O8</f>
        <v>93946</v>
      </c>
      <c r="P16" s="527">
        <f>[1]누적!P8</f>
        <v>116469</v>
      </c>
      <c r="Q16" s="527">
        <f>[1]누적!Q8</f>
        <v>36664</v>
      </c>
      <c r="R16" s="527">
        <f>[1]누적!R8</f>
        <v>32912</v>
      </c>
      <c r="S16" s="527">
        <f>[1]누적!S8</f>
        <v>80168</v>
      </c>
      <c r="T16" s="527">
        <f>[1]누적!T8</f>
        <v>147312</v>
      </c>
      <c r="U16" s="527">
        <f>[1]누적!U8</f>
        <v>46974</v>
      </c>
      <c r="V16" s="528">
        <f>[1]누적!V8</f>
        <v>56051</v>
      </c>
    </row>
    <row r="17" spans="1:22" ht="23.25" customHeight="1">
      <c r="A17" s="529" t="s">
        <v>4</v>
      </c>
      <c r="B17" s="456">
        <f>B16/30</f>
        <v>48621.033333333333</v>
      </c>
      <c r="C17" s="525">
        <f t="shared" ref="C17:V17" si="9">C16/30</f>
        <v>174.76666666666668</v>
      </c>
      <c r="D17" s="525">
        <f t="shared" si="9"/>
        <v>1983.6333333333334</v>
      </c>
      <c r="E17" s="525">
        <f t="shared" si="9"/>
        <v>1890.5666666666666</v>
      </c>
      <c r="F17" s="525">
        <f t="shared" si="9"/>
        <v>3960.5</v>
      </c>
      <c r="G17" s="525">
        <f t="shared" si="9"/>
        <v>3047.8</v>
      </c>
      <c r="H17" s="525">
        <f t="shared" si="9"/>
        <v>3813.4333333333334</v>
      </c>
      <c r="I17" s="525">
        <f t="shared" si="9"/>
        <v>2106.8666666666668</v>
      </c>
      <c r="J17" s="525">
        <f t="shared" si="9"/>
        <v>2180.8000000000002</v>
      </c>
      <c r="K17" s="525">
        <f t="shared" si="9"/>
        <v>1803.7666666666667</v>
      </c>
      <c r="L17" s="525">
        <f t="shared" si="9"/>
        <v>2749.1333333333332</v>
      </c>
      <c r="M17" s="525">
        <f t="shared" si="9"/>
        <v>2034.9</v>
      </c>
      <c r="N17" s="525">
        <f t="shared" si="9"/>
        <v>2525</v>
      </c>
      <c r="O17" s="525">
        <f t="shared" si="9"/>
        <v>3131.5333333333333</v>
      </c>
      <c r="P17" s="525">
        <f t="shared" si="9"/>
        <v>3882.3</v>
      </c>
      <c r="Q17" s="525">
        <f t="shared" si="9"/>
        <v>1222.1333333333334</v>
      </c>
      <c r="R17" s="525">
        <f t="shared" si="9"/>
        <v>1097.0666666666666</v>
      </c>
      <c r="S17" s="525">
        <f t="shared" si="9"/>
        <v>2672.2666666666669</v>
      </c>
      <c r="T17" s="525">
        <f t="shared" si="9"/>
        <v>4910.3999999999996</v>
      </c>
      <c r="U17" s="525">
        <f t="shared" si="9"/>
        <v>1565.8</v>
      </c>
      <c r="V17" s="526">
        <f t="shared" si="9"/>
        <v>1868.3666666666666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0.35944663180749625</v>
      </c>
      <c r="D18" s="453">
        <f t="shared" ref="D18:R18" si="10">D17/$B$17*100</f>
        <v>4.0797844005783501</v>
      </c>
      <c r="E18" s="453">
        <f t="shared" si="10"/>
        <v>3.8883720420037688</v>
      </c>
      <c r="F18" s="453">
        <f t="shared" si="10"/>
        <v>8.1456516418477332</v>
      </c>
      <c r="G18" s="453">
        <f t="shared" si="10"/>
        <v>6.2684805135774582</v>
      </c>
      <c r="H18" s="453">
        <f t="shared" si="10"/>
        <v>7.8431762385414814</v>
      </c>
      <c r="I18" s="453">
        <f t="shared" si="10"/>
        <v>4.3332412378456242</v>
      </c>
      <c r="J18" s="453">
        <f t="shared" si="10"/>
        <v>4.4853016287189842</v>
      </c>
      <c r="K18" s="453">
        <f t="shared" si="10"/>
        <v>3.7098484812128638</v>
      </c>
      <c r="L18" s="453">
        <f t="shared" si="10"/>
        <v>5.6542058958022965</v>
      </c>
      <c r="M18" s="453">
        <f t="shared" si="10"/>
        <v>4.1852257356384177</v>
      </c>
      <c r="N18" s="453">
        <f t="shared" si="10"/>
        <v>5.1932257027308486</v>
      </c>
      <c r="O18" s="453">
        <f t="shared" si="10"/>
        <v>6.4406967903465642</v>
      </c>
      <c r="P18" s="453">
        <f t="shared" si="10"/>
        <v>7.9848158992918705</v>
      </c>
      <c r="Q18" s="453">
        <f t="shared" si="10"/>
        <v>2.51358979755675</v>
      </c>
      <c r="R18" s="453">
        <f t="shared" si="10"/>
        <v>2.2563623013634015</v>
      </c>
      <c r="S18" s="453">
        <f>S17/$B$17*100</f>
        <v>5.4961124506472174</v>
      </c>
      <c r="T18" s="453">
        <f>T17/$B$17*100</f>
        <v>10.099332867599824</v>
      </c>
      <c r="U18" s="453">
        <f>U17/$B$17*100</f>
        <v>3.2204169526083017</v>
      </c>
      <c r="V18" s="478">
        <f>V17/$B$17*100</f>
        <v>3.8427127902807494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858F4-EB7D-4241-8E49-835D2508BFE2}">
  <dimension ref="A1:V19"/>
  <sheetViews>
    <sheetView workbookViewId="0">
      <selection sqref="A1:XFD1048576"/>
    </sheetView>
  </sheetViews>
  <sheetFormatPr defaultRowHeight="13.5"/>
  <cols>
    <col min="2" max="2" width="11.21875" bestFit="1" customWidth="1"/>
  </cols>
  <sheetData>
    <row r="1" spans="1:22" ht="25.5">
      <c r="A1" s="541" t="s">
        <v>202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13103284</v>
      </c>
      <c r="C4" s="380">
        <f>'2025.1분기'!C7+'2025.2분기'!C7+'2025.3분기'!C7</f>
        <v>48210</v>
      </c>
      <c r="D4" s="380">
        <f>'2025.1분기'!D7+'2025.2분기'!D7+'2025.3분기'!D7</f>
        <v>543465</v>
      </c>
      <c r="E4" s="380">
        <f>'2025.1분기'!E7+'2025.2분기'!E7+'2025.3분기'!E7</f>
        <v>511243</v>
      </c>
      <c r="F4" s="380">
        <f>'2025.1분기'!F7+'2025.2분기'!F7+'2025.3분기'!F7</f>
        <v>1041811</v>
      </c>
      <c r="G4" s="380">
        <f>'2025.1분기'!G7+'2025.2분기'!G7+'2025.3분기'!G7</f>
        <v>836661</v>
      </c>
      <c r="H4" s="380">
        <f>'2025.1분기'!H7+'2025.2분기'!H7+'2025.3분기'!H7</f>
        <v>1048651</v>
      </c>
      <c r="I4" s="380">
        <f>'2025.1분기'!I7+'2025.2분기'!I7+'2025.3분기'!I7</f>
        <v>543442</v>
      </c>
      <c r="J4" s="380">
        <f>'2025.1분기'!J7+'2025.2분기'!J7+'2025.3분기'!J7</f>
        <v>598004</v>
      </c>
      <c r="K4" s="380">
        <f>'2025.1분기'!K7+'2025.2분기'!K7+'2025.3분기'!K7</f>
        <v>466527</v>
      </c>
      <c r="L4" s="380">
        <f>'2025.1분기'!L7+'2025.2분기'!L7+'2025.3분기'!L7</f>
        <v>745584</v>
      </c>
      <c r="M4" s="380">
        <f>'2025.1분기'!M7+'2025.2분기'!M7+'2025.3분기'!M7</f>
        <v>540741</v>
      </c>
      <c r="N4" s="380">
        <f>'2025.1분기'!N7+'2025.2분기'!N7+'2025.3분기'!N7</f>
        <v>669052</v>
      </c>
      <c r="O4" s="380">
        <f>'2025.1분기'!O7+'2025.2분기'!O7+'2025.3분기'!O7</f>
        <v>833547</v>
      </c>
      <c r="P4" s="380">
        <f>'2025.1분기'!P7+'2025.2분기'!P7+'2025.3분기'!P7</f>
        <v>1056658</v>
      </c>
      <c r="Q4" s="380">
        <f>'2025.1분기'!Q7+'2025.2분기'!Q7+'2025.3분기'!Q7</f>
        <v>337910</v>
      </c>
      <c r="R4" s="380">
        <f>'2025.1분기'!R7+'2025.2분기'!R7+'2025.3분기'!R7</f>
        <v>293750</v>
      </c>
      <c r="S4" s="380">
        <f>'2025.1분기'!S7+'2025.2분기'!S7+'2025.3분기'!S7</f>
        <v>721322</v>
      </c>
      <c r="T4" s="380">
        <f>'2025.1분기'!T7+'2025.2분기'!T7+'2025.3분기'!T7</f>
        <v>1324676</v>
      </c>
      <c r="U4" s="380">
        <f>'2025.1분기'!U7+'2025.2분기'!U7+'2025.3분기'!U7</f>
        <v>423326</v>
      </c>
      <c r="V4" s="380">
        <f>'2025.1분기'!V7+'2025.2분기'!V7+'2025.3분기'!V7</f>
        <v>518704</v>
      </c>
    </row>
    <row r="5" spans="1:22" ht="23.25" customHeight="1">
      <c r="A5" s="387" t="s">
        <v>4</v>
      </c>
      <c r="B5" s="515">
        <f>B4/273</f>
        <v>47997.377289377291</v>
      </c>
      <c r="C5" s="515">
        <f>C4/273</f>
        <v>176.5934065934066</v>
      </c>
      <c r="D5" s="515">
        <f t="shared" ref="D5:V5" si="0">D4/273</f>
        <v>1990.7142857142858</v>
      </c>
      <c r="E5" s="515">
        <f t="shared" si="0"/>
        <v>1872.6849816849817</v>
      </c>
      <c r="F5" s="515">
        <f t="shared" si="0"/>
        <v>3816.1575091575091</v>
      </c>
      <c r="G5" s="515">
        <f t="shared" si="0"/>
        <v>3064.6923076923076</v>
      </c>
      <c r="H5" s="515">
        <f t="shared" si="0"/>
        <v>3841.2124542124543</v>
      </c>
      <c r="I5" s="515">
        <f t="shared" si="0"/>
        <v>1990.6300366300366</v>
      </c>
      <c r="J5" s="515">
        <f t="shared" si="0"/>
        <v>2190.4908424908426</v>
      </c>
      <c r="K5" s="515">
        <f t="shared" si="0"/>
        <v>1708.8901098901099</v>
      </c>
      <c r="L5" s="515">
        <f t="shared" si="0"/>
        <v>2731.0769230769229</v>
      </c>
      <c r="M5" s="515">
        <f t="shared" si="0"/>
        <v>1980.7362637362637</v>
      </c>
      <c r="N5" s="515">
        <f t="shared" si="0"/>
        <v>2450.7399267399269</v>
      </c>
      <c r="O5" s="515">
        <f t="shared" si="0"/>
        <v>3053.2857142857142</v>
      </c>
      <c r="P5" s="515">
        <f t="shared" si="0"/>
        <v>3870.5421245421244</v>
      </c>
      <c r="Q5" s="515">
        <f t="shared" si="0"/>
        <v>1237.7655677655678</v>
      </c>
      <c r="R5" s="515">
        <f t="shared" si="0"/>
        <v>1076.0073260073259</v>
      </c>
      <c r="S5" s="515">
        <f t="shared" si="0"/>
        <v>2642.2051282051284</v>
      </c>
      <c r="T5" s="515">
        <f t="shared" si="0"/>
        <v>4852.2930402930406</v>
      </c>
      <c r="U5" s="515">
        <f t="shared" si="0"/>
        <v>1550.6446886446886</v>
      </c>
      <c r="V5" s="515">
        <f t="shared" si="0"/>
        <v>1900.014652014652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0.3679230336456113</v>
      </c>
      <c r="D6" s="384">
        <f>D5/$B$5*100</f>
        <v>4.1475480497866029</v>
      </c>
      <c r="E6" s="384">
        <f t="shared" ref="E6:V6" si="1">E5/$B$5*100</f>
        <v>3.9016402300369895</v>
      </c>
      <c r="F6" s="384">
        <f>F5/$B$5*100</f>
        <v>7.9507625721918256</v>
      </c>
      <c r="G6" s="384">
        <f t="shared" si="1"/>
        <v>6.3851245229821778</v>
      </c>
      <c r="H6" s="384">
        <f t="shared" si="1"/>
        <v>8.0029632266231889</v>
      </c>
      <c r="I6" s="384">
        <f t="shared" si="1"/>
        <v>4.1473725212702401</v>
      </c>
      <c r="J6" s="384">
        <f t="shared" si="1"/>
        <v>4.5637719521304732</v>
      </c>
      <c r="K6" s="384">
        <f t="shared" si="1"/>
        <v>3.5603822675292696</v>
      </c>
      <c r="L6" s="384">
        <f t="shared" si="1"/>
        <v>5.6900544932094874</v>
      </c>
      <c r="M6" s="384">
        <f t="shared" si="1"/>
        <v>4.1267593681095516</v>
      </c>
      <c r="N6" s="384">
        <f t="shared" si="1"/>
        <v>5.1059871708496889</v>
      </c>
      <c r="O6" s="384">
        <f t="shared" si="1"/>
        <v>6.3613594882015834</v>
      </c>
      <c r="P6" s="384">
        <f t="shared" si="1"/>
        <v>8.064070045341305</v>
      </c>
      <c r="Q6" s="384">
        <f t="shared" si="1"/>
        <v>2.578819172354045</v>
      </c>
      <c r="R6" s="384">
        <f t="shared" si="1"/>
        <v>2.2418044209375299</v>
      </c>
      <c r="S6" s="384">
        <f t="shared" si="1"/>
        <v>5.5048948034706422</v>
      </c>
      <c r="T6" s="384">
        <f t="shared" si="1"/>
        <v>10.10949621484202</v>
      </c>
      <c r="U6" s="384">
        <f t="shared" si="1"/>
        <v>3.2306862920776198</v>
      </c>
      <c r="V6" s="385">
        <f t="shared" si="1"/>
        <v>3.9585801544101464</v>
      </c>
    </row>
    <row r="7" spans="1:22" ht="23.25" customHeight="1" thickTop="1">
      <c r="A7" s="518" t="s">
        <v>70</v>
      </c>
      <c r="B7" s="392">
        <f>B10+B13+B16</f>
        <v>4284163</v>
      </c>
      <c r="C7" s="392">
        <f>C10+C13+C16</f>
        <v>15602</v>
      </c>
      <c r="D7" s="392">
        <f t="shared" ref="D7:U7" si="2">D10+D13+D16</f>
        <v>179337</v>
      </c>
      <c r="E7" s="392">
        <f t="shared" si="2"/>
        <v>169291</v>
      </c>
      <c r="F7" s="392">
        <f t="shared" si="2"/>
        <v>336779</v>
      </c>
      <c r="G7" s="392">
        <f t="shared" si="2"/>
        <v>277560</v>
      </c>
      <c r="H7" s="392">
        <f t="shared" si="2"/>
        <v>349585</v>
      </c>
      <c r="I7" s="392">
        <f t="shared" si="2"/>
        <v>180652</v>
      </c>
      <c r="J7" s="392">
        <f t="shared" si="2"/>
        <v>195209</v>
      </c>
      <c r="K7" s="392">
        <f t="shared" si="2"/>
        <v>155372</v>
      </c>
      <c r="L7" s="392">
        <f t="shared" si="2"/>
        <v>237948</v>
      </c>
      <c r="M7" s="392">
        <f t="shared" si="2"/>
        <v>178929</v>
      </c>
      <c r="N7" s="392">
        <f t="shared" si="2"/>
        <v>216266</v>
      </c>
      <c r="O7" s="392">
        <f t="shared" si="2"/>
        <v>271669</v>
      </c>
      <c r="P7" s="392">
        <f t="shared" si="2"/>
        <v>339349</v>
      </c>
      <c r="Q7" s="392">
        <f t="shared" si="2"/>
        <v>110507</v>
      </c>
      <c r="R7" s="392">
        <f t="shared" si="2"/>
        <v>92960</v>
      </c>
      <c r="S7" s="392">
        <f t="shared" si="2"/>
        <v>235086</v>
      </c>
      <c r="T7" s="392">
        <f t="shared" si="2"/>
        <v>431229</v>
      </c>
      <c r="U7" s="392">
        <f t="shared" si="2"/>
        <v>139114</v>
      </c>
      <c r="V7" s="471">
        <f>V10+V13+V16</f>
        <v>171719</v>
      </c>
    </row>
    <row r="8" spans="1:22" ht="23.25" customHeight="1">
      <c r="A8" s="519" t="s">
        <v>4</v>
      </c>
      <c r="B8" s="520">
        <f>B7/91</f>
        <v>47078.714285714283</v>
      </c>
      <c r="C8" s="520">
        <f t="shared" ref="C8:V8" si="3">C7/91</f>
        <v>171.45054945054946</v>
      </c>
      <c r="D8" s="520">
        <f t="shared" si="3"/>
        <v>1970.7362637362637</v>
      </c>
      <c r="E8" s="520">
        <f t="shared" si="3"/>
        <v>1860.3406593406594</v>
      </c>
      <c r="F8" s="520">
        <f t="shared" si="3"/>
        <v>3700.868131868132</v>
      </c>
      <c r="G8" s="520">
        <f t="shared" si="3"/>
        <v>3050.1098901098903</v>
      </c>
      <c r="H8" s="520">
        <f t="shared" si="3"/>
        <v>3841.5934065934066</v>
      </c>
      <c r="I8" s="520">
        <f t="shared" si="3"/>
        <v>1985.1868131868132</v>
      </c>
      <c r="J8" s="520">
        <f t="shared" si="3"/>
        <v>2145.1538461538462</v>
      </c>
      <c r="K8" s="520">
        <f t="shared" si="3"/>
        <v>1707.3846153846155</v>
      </c>
      <c r="L8" s="520">
        <f t="shared" si="3"/>
        <v>2614.8131868131868</v>
      </c>
      <c r="M8" s="520">
        <f t="shared" si="3"/>
        <v>1966.2527472527472</v>
      </c>
      <c r="N8" s="520">
        <f t="shared" si="3"/>
        <v>2376.5494505494507</v>
      </c>
      <c r="O8" s="520">
        <f t="shared" si="3"/>
        <v>2985.3736263736264</v>
      </c>
      <c r="P8" s="520">
        <f t="shared" si="3"/>
        <v>3729.1098901098903</v>
      </c>
      <c r="Q8" s="520">
        <f t="shared" si="3"/>
        <v>1214.3626373626373</v>
      </c>
      <c r="R8" s="520">
        <f t="shared" si="3"/>
        <v>1021.5384615384615</v>
      </c>
      <c r="S8" s="520">
        <f t="shared" si="3"/>
        <v>2583.3626373626375</v>
      </c>
      <c r="T8" s="520">
        <f t="shared" si="3"/>
        <v>4738.7802197802193</v>
      </c>
      <c r="U8" s="520">
        <f t="shared" si="3"/>
        <v>1528.7252747252746</v>
      </c>
      <c r="V8" s="521">
        <f t="shared" si="3"/>
        <v>1887.0219780219779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0.36417848713972839</v>
      </c>
      <c r="D9" s="328">
        <f>D8/$B$8*100</f>
        <v>4.1860452088307571</v>
      </c>
      <c r="E9" s="328">
        <f t="shared" ref="E9:V9" si="4">E8/$B$8*100</f>
        <v>3.9515536640412607</v>
      </c>
      <c r="F9" s="328">
        <f>F8/$B$8*100</f>
        <v>7.8610220946308544</v>
      </c>
      <c r="G9" s="328">
        <f t="shared" si="4"/>
        <v>6.4787450897643257</v>
      </c>
      <c r="H9" s="328">
        <f t="shared" si="4"/>
        <v>8.1599369585144181</v>
      </c>
      <c r="I9" s="328">
        <f t="shared" si="4"/>
        <v>4.2167396525295606</v>
      </c>
      <c r="J9" s="328">
        <f t="shared" si="4"/>
        <v>4.556525977186209</v>
      </c>
      <c r="K9" s="328">
        <f t="shared" si="4"/>
        <v>3.6266593964795457</v>
      </c>
      <c r="L9" s="328">
        <f t="shared" si="4"/>
        <v>5.5541304100707656</v>
      </c>
      <c r="M9" s="328">
        <f t="shared" si="4"/>
        <v>4.1765217616603287</v>
      </c>
      <c r="N9" s="328">
        <f t="shared" si="4"/>
        <v>5.0480338866658441</v>
      </c>
      <c r="O9" s="328">
        <f t="shared" si="4"/>
        <v>6.3412386503501397</v>
      </c>
      <c r="P9" s="328">
        <f t="shared" si="4"/>
        <v>7.9210104750916344</v>
      </c>
      <c r="Q9" s="328">
        <f t="shared" si="4"/>
        <v>2.5794303344667329</v>
      </c>
      <c r="R9" s="328">
        <f t="shared" si="4"/>
        <v>2.1698520807915105</v>
      </c>
      <c r="S9" s="328">
        <f t="shared" si="4"/>
        <v>5.4873262291840907</v>
      </c>
      <c r="T9" s="328">
        <f t="shared" si="4"/>
        <v>10.065653431020248</v>
      </c>
      <c r="U9" s="328">
        <f t="shared" si="4"/>
        <v>3.2471687001638361</v>
      </c>
      <c r="V9" s="329">
        <f t="shared" si="4"/>
        <v>4.008227511418216</v>
      </c>
    </row>
    <row r="10" spans="1:22" ht="23.25" customHeight="1">
      <c r="A10" s="530" t="s">
        <v>97</v>
      </c>
      <c r="B10" s="531">
        <f>SUM(C10:V10)</f>
        <v>1436926</v>
      </c>
      <c r="C10" s="534">
        <v>5347</v>
      </c>
      <c r="D10" s="534">
        <v>60626</v>
      </c>
      <c r="E10" s="534">
        <v>58248</v>
      </c>
      <c r="F10" s="534">
        <v>107325</v>
      </c>
      <c r="G10" s="534">
        <v>94412</v>
      </c>
      <c r="H10" s="534">
        <v>120578</v>
      </c>
      <c r="I10" s="534">
        <v>62100</v>
      </c>
      <c r="J10" s="534">
        <v>65052</v>
      </c>
      <c r="K10" s="534">
        <v>53818</v>
      </c>
      <c r="L10" s="534">
        <v>79068</v>
      </c>
      <c r="M10" s="534">
        <v>59743</v>
      </c>
      <c r="N10" s="534">
        <v>72819</v>
      </c>
      <c r="O10" s="534">
        <v>91143</v>
      </c>
      <c r="P10" s="534">
        <v>113144</v>
      </c>
      <c r="Q10" s="534">
        <v>36672</v>
      </c>
      <c r="R10" s="534">
        <v>32084</v>
      </c>
      <c r="S10" s="534">
        <v>76703</v>
      </c>
      <c r="T10" s="534">
        <v>141229</v>
      </c>
      <c r="U10" s="534">
        <v>46575</v>
      </c>
      <c r="V10" s="534">
        <v>60240</v>
      </c>
    </row>
    <row r="11" spans="1:22" ht="23.25" customHeight="1">
      <c r="A11" s="529" t="s">
        <v>4</v>
      </c>
      <c r="B11" s="508">
        <f>B10/30</f>
        <v>47897.533333333333</v>
      </c>
      <c r="C11" s="523">
        <f t="shared" ref="C11:V11" si="5">C10/30</f>
        <v>178.23333333333332</v>
      </c>
      <c r="D11" s="523">
        <f t="shared" si="5"/>
        <v>2020.8666666666666</v>
      </c>
      <c r="E11" s="523">
        <f t="shared" si="5"/>
        <v>1941.6</v>
      </c>
      <c r="F11" s="523">
        <f t="shared" si="5"/>
        <v>3577.5</v>
      </c>
      <c r="G11" s="523">
        <f t="shared" si="5"/>
        <v>3147.0666666666666</v>
      </c>
      <c r="H11" s="523">
        <f t="shared" si="5"/>
        <v>4019.2666666666669</v>
      </c>
      <c r="I11" s="523">
        <f t="shared" si="5"/>
        <v>2070</v>
      </c>
      <c r="J11" s="523">
        <f t="shared" si="5"/>
        <v>2168.4</v>
      </c>
      <c r="K11" s="523">
        <f t="shared" si="5"/>
        <v>1793.9333333333334</v>
      </c>
      <c r="L11" s="523">
        <f t="shared" si="5"/>
        <v>2635.6</v>
      </c>
      <c r="M11" s="523">
        <f t="shared" si="5"/>
        <v>1991.4333333333334</v>
      </c>
      <c r="N11" s="523">
        <f t="shared" si="5"/>
        <v>2427.3000000000002</v>
      </c>
      <c r="O11" s="523">
        <f t="shared" si="5"/>
        <v>3038.1</v>
      </c>
      <c r="P11" s="523">
        <f t="shared" si="5"/>
        <v>3771.4666666666667</v>
      </c>
      <c r="Q11" s="523">
        <f t="shared" si="5"/>
        <v>1222.4000000000001</v>
      </c>
      <c r="R11" s="523">
        <f t="shared" si="5"/>
        <v>1069.4666666666667</v>
      </c>
      <c r="S11" s="523">
        <f t="shared" si="5"/>
        <v>2556.7666666666669</v>
      </c>
      <c r="T11" s="523">
        <f t="shared" si="5"/>
        <v>4707.6333333333332</v>
      </c>
      <c r="U11" s="523">
        <f t="shared" si="5"/>
        <v>1552.5</v>
      </c>
      <c r="V11" s="524">
        <f t="shared" si="5"/>
        <v>2008</v>
      </c>
    </row>
    <row r="12" spans="1:22" ht="23.25" customHeight="1">
      <c r="A12" s="430" t="s">
        <v>5</v>
      </c>
      <c r="B12" s="458">
        <v>100</v>
      </c>
      <c r="C12" s="510">
        <f>C11/$B$11*100</f>
        <v>0.37211380405114808</v>
      </c>
      <c r="D12" s="510">
        <f t="shared" ref="D12:Q12" si="6">D11/$B$11*100</f>
        <v>4.2191455927445114</v>
      </c>
      <c r="E12" s="510">
        <f t="shared" si="6"/>
        <v>4.0536534240454971</v>
      </c>
      <c r="F12" s="510">
        <f t="shared" si="6"/>
        <v>7.4690693884027439</v>
      </c>
      <c r="G12" s="510">
        <f t="shared" si="6"/>
        <v>6.5704148995842511</v>
      </c>
      <c r="H12" s="510">
        <f t="shared" si="6"/>
        <v>8.39138549932286</v>
      </c>
      <c r="I12" s="510">
        <f t="shared" si="6"/>
        <v>4.321725683855675</v>
      </c>
      <c r="J12" s="510">
        <f t="shared" si="6"/>
        <v>4.5271642381027277</v>
      </c>
      <c r="K12" s="510">
        <f t="shared" si="6"/>
        <v>3.7453564066625562</v>
      </c>
      <c r="L12" s="510">
        <f t="shared" si="6"/>
        <v>5.502579812739139</v>
      </c>
      <c r="M12" s="510">
        <f t="shared" si="6"/>
        <v>4.1576949682864672</v>
      </c>
      <c r="N12" s="510">
        <f t="shared" si="6"/>
        <v>5.067693117112503</v>
      </c>
      <c r="O12" s="510">
        <f t="shared" si="6"/>
        <v>6.3429153623777417</v>
      </c>
      <c r="P12" s="510">
        <f t="shared" si="6"/>
        <v>7.8740310913714415</v>
      </c>
      <c r="Q12" s="510">
        <f t="shared" si="6"/>
        <v>2.5521147226788297</v>
      </c>
      <c r="R12" s="510">
        <f>R11/$B$11*100</f>
        <v>2.2328220103192509</v>
      </c>
      <c r="S12" s="510">
        <f>S11/$B$11*100</f>
        <v>5.3379923531204811</v>
      </c>
      <c r="T12" s="510">
        <f>T11/$B$11*100</f>
        <v>9.8285506699718717</v>
      </c>
      <c r="U12" s="510">
        <f>U11/$B$11*100</f>
        <v>3.2412942628917563</v>
      </c>
      <c r="V12" s="511">
        <f>V11/$B$11*100</f>
        <v>4.1922826923585488</v>
      </c>
    </row>
    <row r="13" spans="1:22" ht="23.25" customHeight="1">
      <c r="A13" s="532" t="s">
        <v>98</v>
      </c>
      <c r="B13" s="533">
        <f>SUM(C13:V13)</f>
        <v>1373097</v>
      </c>
      <c r="C13" s="535">
        <v>4882</v>
      </c>
      <c r="D13" s="535">
        <v>58462</v>
      </c>
      <c r="E13" s="535">
        <v>53649</v>
      </c>
      <c r="F13" s="535">
        <v>103908</v>
      </c>
      <c r="G13" s="535">
        <v>92852</v>
      </c>
      <c r="H13" s="535">
        <v>114818</v>
      </c>
      <c r="I13" s="535">
        <v>57769</v>
      </c>
      <c r="J13" s="535">
        <v>62384</v>
      </c>
      <c r="K13" s="535">
        <v>49934</v>
      </c>
      <c r="L13" s="535">
        <v>75924</v>
      </c>
      <c r="M13" s="535">
        <v>55650</v>
      </c>
      <c r="N13" s="535">
        <v>67283</v>
      </c>
      <c r="O13" s="535">
        <v>85406</v>
      </c>
      <c r="P13" s="535">
        <v>107618</v>
      </c>
      <c r="Q13" s="535">
        <v>36805</v>
      </c>
      <c r="R13" s="535">
        <v>29015</v>
      </c>
      <c r="S13" s="535">
        <v>73209</v>
      </c>
      <c r="T13" s="535">
        <v>145448</v>
      </c>
      <c r="U13" s="535">
        <v>44072</v>
      </c>
      <c r="V13" s="535">
        <v>54009</v>
      </c>
    </row>
    <row r="14" spans="1:22" ht="23.25" customHeight="1">
      <c r="A14" s="529" t="s">
        <v>4</v>
      </c>
      <c r="B14" s="456">
        <f>B13/31</f>
        <v>44293.451612903227</v>
      </c>
      <c r="C14" s="525">
        <f t="shared" ref="C14:V14" si="7">C13/31</f>
        <v>157.48387096774192</v>
      </c>
      <c r="D14" s="525">
        <f t="shared" si="7"/>
        <v>1885.8709677419354</v>
      </c>
      <c r="E14" s="525">
        <f t="shared" si="7"/>
        <v>1730.6129032258063</v>
      </c>
      <c r="F14" s="525">
        <f t="shared" si="7"/>
        <v>3351.8709677419356</v>
      </c>
      <c r="G14" s="525">
        <f t="shared" si="7"/>
        <v>2995.2258064516127</v>
      </c>
      <c r="H14" s="525">
        <f t="shared" si="7"/>
        <v>3703.8064516129034</v>
      </c>
      <c r="I14" s="525">
        <f t="shared" si="7"/>
        <v>1863.516129032258</v>
      </c>
      <c r="J14" s="525">
        <f t="shared" si="7"/>
        <v>2012.3870967741937</v>
      </c>
      <c r="K14" s="525">
        <f t="shared" si="7"/>
        <v>1610.7741935483871</v>
      </c>
      <c r="L14" s="525">
        <f t="shared" si="7"/>
        <v>2449.1612903225805</v>
      </c>
      <c r="M14" s="525">
        <f t="shared" si="7"/>
        <v>1795.1612903225807</v>
      </c>
      <c r="N14" s="525">
        <f t="shared" si="7"/>
        <v>2170.4193548387098</v>
      </c>
      <c r="O14" s="525">
        <f t="shared" si="7"/>
        <v>2755.0322580645161</v>
      </c>
      <c r="P14" s="525">
        <f t="shared" si="7"/>
        <v>3471.5483870967741</v>
      </c>
      <c r="Q14" s="525">
        <f t="shared" si="7"/>
        <v>1187.258064516129</v>
      </c>
      <c r="R14" s="525">
        <f t="shared" si="7"/>
        <v>935.9677419354839</v>
      </c>
      <c r="S14" s="525">
        <f t="shared" si="7"/>
        <v>2361.5806451612902</v>
      </c>
      <c r="T14" s="525">
        <f t="shared" si="7"/>
        <v>4691.8709677419356</v>
      </c>
      <c r="U14" s="525">
        <f t="shared" si="7"/>
        <v>1421.6774193548388</v>
      </c>
      <c r="V14" s="526">
        <f t="shared" si="7"/>
        <v>1742.2258064516129</v>
      </c>
    </row>
    <row r="15" spans="1:22" ht="23.25" customHeight="1">
      <c r="A15" s="430" t="s">
        <v>5</v>
      </c>
      <c r="B15" s="460">
        <v>100</v>
      </c>
      <c r="C15" s="460">
        <f>C14/$B$14*100</f>
        <v>0.35554662197936487</v>
      </c>
      <c r="D15" s="460">
        <f t="shared" ref="D15:R15" si="8">D14/$B$14*100</f>
        <v>4.2576744396062329</v>
      </c>
      <c r="E15" s="460">
        <f t="shared" si="8"/>
        <v>3.9071529542341144</v>
      </c>
      <c r="F15" s="460">
        <f t="shared" si="8"/>
        <v>7.5674187621122186</v>
      </c>
      <c r="G15" s="460">
        <f t="shared" si="8"/>
        <v>6.7622316558844711</v>
      </c>
      <c r="H15" s="460">
        <f t="shared" si="8"/>
        <v>8.3619729705912977</v>
      </c>
      <c r="I15" s="460">
        <f t="shared" si="8"/>
        <v>4.2072045893334558</v>
      </c>
      <c r="J15" s="460">
        <f t="shared" si="8"/>
        <v>4.5433061174847804</v>
      </c>
      <c r="K15" s="460">
        <f t="shared" si="8"/>
        <v>3.6365966861773056</v>
      </c>
      <c r="L15" s="460">
        <f t="shared" si="8"/>
        <v>5.5293981415733917</v>
      </c>
      <c r="M15" s="460">
        <f t="shared" si="8"/>
        <v>4.0528819158442557</v>
      </c>
      <c r="N15" s="460">
        <f t="shared" si="8"/>
        <v>4.9000908165992643</v>
      </c>
      <c r="O15" s="460">
        <f t="shared" si="8"/>
        <v>6.2199538707025059</v>
      </c>
      <c r="P15" s="460">
        <f t="shared" si="8"/>
        <v>7.8376108898351688</v>
      </c>
      <c r="Q15" s="460">
        <f t="shared" si="8"/>
        <v>2.6804369975318565</v>
      </c>
      <c r="R15" s="460">
        <f t="shared" si="8"/>
        <v>2.1131063573804325</v>
      </c>
      <c r="S15" s="460">
        <f>S14/$B$14*100</f>
        <v>5.3316699402882675</v>
      </c>
      <c r="T15" s="460">
        <f>T14/$B$14*100</f>
        <v>10.592696655808002</v>
      </c>
      <c r="U15" s="460">
        <f>U14/$B$14*100</f>
        <v>3.2096785587616896</v>
      </c>
      <c r="V15" s="477">
        <f>V14/$B$14*100</f>
        <v>3.9333710582719208</v>
      </c>
    </row>
    <row r="16" spans="1:22" ht="23.25" customHeight="1">
      <c r="A16" s="532" t="s">
        <v>99</v>
      </c>
      <c r="B16" s="533">
        <f>SUM(C16:V16)</f>
        <v>1474140</v>
      </c>
      <c r="C16" s="536">
        <v>5373</v>
      </c>
      <c r="D16" s="536">
        <v>60249</v>
      </c>
      <c r="E16" s="536">
        <v>57394</v>
      </c>
      <c r="F16" s="536">
        <v>125546</v>
      </c>
      <c r="G16" s="536">
        <v>90296</v>
      </c>
      <c r="H16" s="536">
        <v>114189</v>
      </c>
      <c r="I16" s="536">
        <v>60783</v>
      </c>
      <c r="J16" s="536">
        <v>67773</v>
      </c>
      <c r="K16" s="536">
        <v>51620</v>
      </c>
      <c r="L16" s="536">
        <v>82956</v>
      </c>
      <c r="M16" s="536">
        <v>63536</v>
      </c>
      <c r="N16" s="536">
        <v>76164</v>
      </c>
      <c r="O16" s="536">
        <v>95120</v>
      </c>
      <c r="P16" s="536">
        <v>118587</v>
      </c>
      <c r="Q16" s="536">
        <v>37030</v>
      </c>
      <c r="R16" s="536">
        <v>31861</v>
      </c>
      <c r="S16" s="536">
        <v>85174</v>
      </c>
      <c r="T16" s="536">
        <v>144552</v>
      </c>
      <c r="U16" s="536">
        <v>48467</v>
      </c>
      <c r="V16" s="536">
        <v>57470</v>
      </c>
    </row>
    <row r="17" spans="1:22" ht="23.25" customHeight="1">
      <c r="A17" s="529" t="s">
        <v>4</v>
      </c>
      <c r="B17" s="456">
        <f>B16/30</f>
        <v>49138</v>
      </c>
      <c r="C17" s="525">
        <f t="shared" ref="C17:V17" si="9">C16/30</f>
        <v>179.1</v>
      </c>
      <c r="D17" s="525">
        <f t="shared" si="9"/>
        <v>2008.3</v>
      </c>
      <c r="E17" s="525">
        <f t="shared" si="9"/>
        <v>1913.1333333333334</v>
      </c>
      <c r="F17" s="525">
        <f t="shared" si="9"/>
        <v>4184.8666666666668</v>
      </c>
      <c r="G17" s="525">
        <f t="shared" si="9"/>
        <v>3009.8666666666668</v>
      </c>
      <c r="H17" s="525">
        <f t="shared" si="9"/>
        <v>3806.3</v>
      </c>
      <c r="I17" s="525">
        <f t="shared" si="9"/>
        <v>2026.1</v>
      </c>
      <c r="J17" s="525">
        <f t="shared" si="9"/>
        <v>2259.1</v>
      </c>
      <c r="K17" s="525">
        <f t="shared" si="9"/>
        <v>1720.6666666666667</v>
      </c>
      <c r="L17" s="525">
        <f t="shared" si="9"/>
        <v>2765.2</v>
      </c>
      <c r="M17" s="525">
        <f t="shared" si="9"/>
        <v>2117.8666666666668</v>
      </c>
      <c r="N17" s="525">
        <f t="shared" si="9"/>
        <v>2538.8000000000002</v>
      </c>
      <c r="O17" s="525">
        <f t="shared" si="9"/>
        <v>3170.6666666666665</v>
      </c>
      <c r="P17" s="525">
        <f t="shared" si="9"/>
        <v>3952.9</v>
      </c>
      <c r="Q17" s="525">
        <f t="shared" si="9"/>
        <v>1234.3333333333333</v>
      </c>
      <c r="R17" s="525">
        <f t="shared" si="9"/>
        <v>1062.0333333333333</v>
      </c>
      <c r="S17" s="525">
        <f t="shared" si="9"/>
        <v>2839.1333333333332</v>
      </c>
      <c r="T17" s="525">
        <f t="shared" si="9"/>
        <v>4818.3999999999996</v>
      </c>
      <c r="U17" s="525">
        <f t="shared" si="9"/>
        <v>1615.5666666666666</v>
      </c>
      <c r="V17" s="526">
        <f t="shared" si="9"/>
        <v>1915.6666666666667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0.36448369897024702</v>
      </c>
      <c r="D18" s="453">
        <f t="shared" ref="D18:R18" si="10">D17/$B$17*100</f>
        <v>4.0870609304407992</v>
      </c>
      <c r="E18" s="453">
        <f t="shared" si="10"/>
        <v>3.8933886876416079</v>
      </c>
      <c r="F18" s="453">
        <f t="shared" si="10"/>
        <v>8.5165588071689253</v>
      </c>
      <c r="G18" s="453">
        <f t="shared" si="10"/>
        <v>6.1253340930983491</v>
      </c>
      <c r="H18" s="453">
        <f t="shared" si="10"/>
        <v>7.7461435141845421</v>
      </c>
      <c r="I18" s="453">
        <f t="shared" si="10"/>
        <v>4.1232854410028903</v>
      </c>
      <c r="J18" s="453">
        <f t="shared" si="10"/>
        <v>4.5974602140909271</v>
      </c>
      <c r="K18" s="453">
        <f t="shared" si="10"/>
        <v>3.5017026876687423</v>
      </c>
      <c r="L18" s="453">
        <f t="shared" si="10"/>
        <v>5.6274166632748583</v>
      </c>
      <c r="M18" s="453">
        <f t="shared" si="10"/>
        <v>4.3100383952677497</v>
      </c>
      <c r="N18" s="453">
        <f t="shared" si="10"/>
        <v>5.1666734502828771</v>
      </c>
      <c r="O18" s="453">
        <f t="shared" si="10"/>
        <v>6.4525757390749856</v>
      </c>
      <c r="P18" s="453">
        <f t="shared" si="10"/>
        <v>8.044486955106029</v>
      </c>
      <c r="Q18" s="453">
        <f t="shared" si="10"/>
        <v>2.5119730826108784</v>
      </c>
      <c r="R18" s="453">
        <f t="shared" si="10"/>
        <v>2.1613279607092948</v>
      </c>
      <c r="S18" s="453">
        <f>S17/$B$17*100</f>
        <v>5.7778772708155266</v>
      </c>
      <c r="T18" s="453">
        <f>T17/$B$17*100</f>
        <v>9.8058529040661</v>
      </c>
      <c r="U18" s="453">
        <f>U17/$B$17*100</f>
        <v>3.2878152685633655</v>
      </c>
      <c r="V18" s="478">
        <f>V17/$B$17*100</f>
        <v>3.8985442359613063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0B19F-E22F-4FF1-9989-E4ED2ED27EF8}">
  <dimension ref="A1:V19"/>
  <sheetViews>
    <sheetView workbookViewId="0">
      <selection activeCell="J19" sqref="J19"/>
    </sheetView>
  </sheetViews>
  <sheetFormatPr defaultRowHeight="13.5"/>
  <cols>
    <col min="2" max="2" width="11.21875" bestFit="1" customWidth="1"/>
  </cols>
  <sheetData>
    <row r="1" spans="1:22" ht="25.5">
      <c r="A1" s="541" t="s">
        <v>203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17872117</v>
      </c>
      <c r="C4" s="380">
        <f>'2025.1분기'!C7+'2025.2분기'!C7+'2025.3분기'!C7+C7</f>
        <v>64538</v>
      </c>
      <c r="D4" s="380">
        <f>'2025.1분기'!D7+'2025.2분기'!D7+'2025.3분기'!D7+D7</f>
        <v>742337</v>
      </c>
      <c r="E4" s="380">
        <f>'2025.1분기'!E7+'2025.2분기'!E7+'2025.3분기'!E7+E7</f>
        <v>694510</v>
      </c>
      <c r="F4" s="380">
        <f>'2025.1분기'!F7+'2025.2분기'!F7+'2025.3분기'!F7+F7</f>
        <v>1409280</v>
      </c>
      <c r="G4" s="380">
        <f>'2025.1분기'!G7+'2025.2분기'!G7+'2025.3분기'!G7+G7</f>
        <v>1145511</v>
      </c>
      <c r="H4" s="380">
        <f>'2025.1분기'!H7+'2025.2분기'!H7+'2025.3분기'!H7+H7</f>
        <v>1426775</v>
      </c>
      <c r="I4" s="380">
        <f>'2025.1분기'!I7+'2025.2분기'!I7+'2025.3분기'!I7+I7</f>
        <v>736187</v>
      </c>
      <c r="J4" s="380">
        <f>'2025.1분기'!J7+'2025.2분기'!J7+'2025.3분기'!J7+J7</f>
        <v>808971</v>
      </c>
      <c r="K4" s="380">
        <f>'2025.1분기'!K7+'2025.2분기'!K7+'2025.3분기'!K7+K7</f>
        <v>639789</v>
      </c>
      <c r="L4" s="380">
        <f>'2025.1분기'!L7+'2025.2분기'!L7+'2025.3분기'!L7+L7</f>
        <v>1017291</v>
      </c>
      <c r="M4" s="380">
        <f>'2025.1분기'!M7+'2025.2분기'!M7+'2025.3분기'!M7+M7</f>
        <v>761863</v>
      </c>
      <c r="N4" s="380">
        <f>'2025.1분기'!N7+'2025.2분기'!N7+'2025.3분기'!N7+N7</f>
        <v>944820</v>
      </c>
      <c r="O4" s="380">
        <f>'2025.1분기'!O7+'2025.2분기'!O7+'2025.3분기'!O7+O7</f>
        <v>1165874</v>
      </c>
      <c r="P4" s="380">
        <f>'2025.1분기'!P7+'2025.2분기'!P7+'2025.3분기'!P7+P7</f>
        <v>1420123</v>
      </c>
      <c r="Q4" s="380">
        <f>'2025.1분기'!Q7+'2025.2분기'!Q7+'2025.3분기'!Q7+Q7</f>
        <v>465121</v>
      </c>
      <c r="R4" s="380">
        <f>'2025.1분기'!R7+'2025.2분기'!R7+'2025.3분기'!R7+R7</f>
        <v>398221</v>
      </c>
      <c r="S4" s="380">
        <f>'2025.1분기'!S7+'2025.2분기'!S7+'2025.3분기'!S7+S7</f>
        <v>976020</v>
      </c>
      <c r="T4" s="380">
        <f>'2025.1분기'!T7+'2025.2분기'!T7+'2025.3분기'!T7+T7</f>
        <v>1794128</v>
      </c>
      <c r="U4" s="380">
        <f>'2025.1분기'!U7+'2025.2분기'!U7+'2025.3분기'!U7+U7</f>
        <v>571444</v>
      </c>
      <c r="V4" s="381">
        <f>'2025.1분기'!V7+'2025.2분기'!V7+'2025.3분기'!V7+V7</f>
        <v>689314</v>
      </c>
    </row>
    <row r="5" spans="1:22" ht="23.25" customHeight="1">
      <c r="A5" s="387" t="s">
        <v>4</v>
      </c>
      <c r="B5" s="515">
        <f>B4/365</f>
        <v>48964.704109589038</v>
      </c>
      <c r="C5" s="515">
        <f>C4/365</f>
        <v>176.81643835616438</v>
      </c>
      <c r="D5" s="515">
        <f t="shared" ref="D5:V5" si="0">D4/365</f>
        <v>2033.8</v>
      </c>
      <c r="E5" s="515">
        <f t="shared" si="0"/>
        <v>1902.7671232876712</v>
      </c>
      <c r="F5" s="515">
        <f t="shared" si="0"/>
        <v>3861.0410958904108</v>
      </c>
      <c r="G5" s="515">
        <f t="shared" si="0"/>
        <v>3138.3863013698628</v>
      </c>
      <c r="H5" s="515">
        <f t="shared" si="0"/>
        <v>3908.972602739726</v>
      </c>
      <c r="I5" s="515">
        <f t="shared" si="0"/>
        <v>2016.9506849315069</v>
      </c>
      <c r="J5" s="515">
        <f t="shared" si="0"/>
        <v>2216.3589041095888</v>
      </c>
      <c r="K5" s="515">
        <f t="shared" si="0"/>
        <v>1752.8465753424657</v>
      </c>
      <c r="L5" s="515">
        <f t="shared" si="0"/>
        <v>2787.0986301369862</v>
      </c>
      <c r="M5" s="515">
        <f t="shared" si="0"/>
        <v>2087.2958904109587</v>
      </c>
      <c r="N5" s="515">
        <f t="shared" si="0"/>
        <v>2588.5479452054797</v>
      </c>
      <c r="O5" s="515">
        <f t="shared" si="0"/>
        <v>3194.1753424657536</v>
      </c>
      <c r="P5" s="515">
        <f t="shared" si="0"/>
        <v>3890.7479452054795</v>
      </c>
      <c r="Q5" s="515">
        <f t="shared" si="0"/>
        <v>1274.304109589041</v>
      </c>
      <c r="R5" s="515">
        <f t="shared" si="0"/>
        <v>1091.0164383561644</v>
      </c>
      <c r="S5" s="515">
        <f t="shared" si="0"/>
        <v>2674.027397260274</v>
      </c>
      <c r="T5" s="515">
        <f t="shared" si="0"/>
        <v>4915.419178082192</v>
      </c>
      <c r="U5" s="515">
        <f t="shared" si="0"/>
        <v>1565.6</v>
      </c>
      <c r="V5" s="516">
        <f t="shared" si="0"/>
        <v>1888.5315068493151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0.36110999049525028</v>
      </c>
      <c r="D6" s="384">
        <f>D5/$B$5*100</f>
        <v>4.1536041869018652</v>
      </c>
      <c r="E6" s="384">
        <f t="shared" ref="E6:V6" si="1">E5/$B$5*100</f>
        <v>3.8859973891173611</v>
      </c>
      <c r="F6" s="384">
        <f>F5/$B$5*100</f>
        <v>7.8853557191909616</v>
      </c>
      <c r="G6" s="384">
        <f t="shared" si="1"/>
        <v>6.4094869119310269</v>
      </c>
      <c r="H6" s="384">
        <f t="shared" si="1"/>
        <v>7.9832456334076154</v>
      </c>
      <c r="I6" s="384">
        <f t="shared" si="1"/>
        <v>4.1191930424358798</v>
      </c>
      <c r="J6" s="384">
        <f t="shared" si="1"/>
        <v>4.526441943055767</v>
      </c>
      <c r="K6" s="384">
        <f t="shared" si="1"/>
        <v>3.5798165376826931</v>
      </c>
      <c r="L6" s="384">
        <f t="shared" si="1"/>
        <v>5.6920565146255475</v>
      </c>
      <c r="M6" s="384">
        <f t="shared" si="1"/>
        <v>4.2628581717543588</v>
      </c>
      <c r="N6" s="384">
        <f t="shared" si="1"/>
        <v>5.2865589454231987</v>
      </c>
      <c r="O6" s="384">
        <f t="shared" si="1"/>
        <v>6.5234241696157209</v>
      </c>
      <c r="P6" s="384">
        <f t="shared" si="1"/>
        <v>7.9460256443039183</v>
      </c>
      <c r="Q6" s="384">
        <f t="shared" si="1"/>
        <v>2.6024952723843513</v>
      </c>
      <c r="R6" s="384">
        <f t="shared" si="1"/>
        <v>2.2281691642909456</v>
      </c>
      <c r="S6" s="384">
        <f t="shared" si="1"/>
        <v>5.461132556372589</v>
      </c>
      <c r="T6" s="384">
        <f t="shared" si="1"/>
        <v>10.038698829019529</v>
      </c>
      <c r="U6" s="384">
        <f t="shared" si="1"/>
        <v>3.1974052094667913</v>
      </c>
      <c r="V6" s="385">
        <f t="shared" si="1"/>
        <v>3.8569241685246358</v>
      </c>
    </row>
    <row r="7" spans="1:22" ht="23.25" customHeight="1" thickTop="1">
      <c r="A7" s="518" t="s">
        <v>70</v>
      </c>
      <c r="B7" s="392">
        <f>B10+B13+B16</f>
        <v>4768833</v>
      </c>
      <c r="C7" s="392">
        <f>C10+C13+C16</f>
        <v>16328</v>
      </c>
      <c r="D7" s="392">
        <f t="shared" ref="D7:U7" si="2">D10+D13+D16</f>
        <v>198872</v>
      </c>
      <c r="E7" s="392">
        <f t="shared" si="2"/>
        <v>183267</v>
      </c>
      <c r="F7" s="392">
        <f t="shared" si="2"/>
        <v>367469</v>
      </c>
      <c r="G7" s="392">
        <f t="shared" si="2"/>
        <v>308850</v>
      </c>
      <c r="H7" s="392">
        <f t="shared" si="2"/>
        <v>378124</v>
      </c>
      <c r="I7" s="392">
        <f t="shared" si="2"/>
        <v>192745</v>
      </c>
      <c r="J7" s="392">
        <f t="shared" si="2"/>
        <v>210967</v>
      </c>
      <c r="K7" s="392">
        <f t="shared" si="2"/>
        <v>173262</v>
      </c>
      <c r="L7" s="392">
        <f t="shared" si="2"/>
        <v>271707</v>
      </c>
      <c r="M7" s="392">
        <f t="shared" si="2"/>
        <v>221122</v>
      </c>
      <c r="N7" s="392">
        <f t="shared" si="2"/>
        <v>275768</v>
      </c>
      <c r="O7" s="392">
        <f t="shared" si="2"/>
        <v>332327</v>
      </c>
      <c r="P7" s="392">
        <f t="shared" si="2"/>
        <v>363465</v>
      </c>
      <c r="Q7" s="392">
        <f t="shared" si="2"/>
        <v>127211</v>
      </c>
      <c r="R7" s="392">
        <f t="shared" si="2"/>
        <v>104471</v>
      </c>
      <c r="S7" s="392">
        <f t="shared" si="2"/>
        <v>254698</v>
      </c>
      <c r="T7" s="392">
        <f t="shared" si="2"/>
        <v>469452</v>
      </c>
      <c r="U7" s="392">
        <f t="shared" si="2"/>
        <v>148118</v>
      </c>
      <c r="V7" s="471">
        <f>V10+V13+V16</f>
        <v>170610</v>
      </c>
    </row>
    <row r="8" spans="1:22" ht="23.25" customHeight="1">
      <c r="A8" s="519" t="s">
        <v>4</v>
      </c>
      <c r="B8" s="520">
        <f>B7/92</f>
        <v>51835.141304347824</v>
      </c>
      <c r="C8" s="520">
        <f>C7/92</f>
        <v>177.47826086956522</v>
      </c>
      <c r="D8" s="520">
        <f>D7/92</f>
        <v>2161.6521739130435</v>
      </c>
      <c r="E8" s="520">
        <f>E7/92</f>
        <v>1992.0326086956522</v>
      </c>
      <c r="F8" s="520">
        <f t="shared" ref="F8:V8" si="3">F7/92</f>
        <v>3994.228260869565</v>
      </c>
      <c r="G8" s="520">
        <f t="shared" si="3"/>
        <v>3357.0652173913045</v>
      </c>
      <c r="H8" s="520">
        <f t="shared" si="3"/>
        <v>4110.04347826087</v>
      </c>
      <c r="I8" s="520">
        <f t="shared" si="3"/>
        <v>2095.054347826087</v>
      </c>
      <c r="J8" s="520">
        <f t="shared" si="3"/>
        <v>2293.1195652173915</v>
      </c>
      <c r="K8" s="520">
        <f t="shared" si="3"/>
        <v>1883.2826086956522</v>
      </c>
      <c r="L8" s="520">
        <f t="shared" si="3"/>
        <v>2953.336956521739</v>
      </c>
      <c r="M8" s="520">
        <f t="shared" si="3"/>
        <v>2403.5</v>
      </c>
      <c r="N8" s="520">
        <f t="shared" si="3"/>
        <v>2997.478260869565</v>
      </c>
      <c r="O8" s="520">
        <f t="shared" si="3"/>
        <v>3612.25</v>
      </c>
      <c r="P8" s="520">
        <f t="shared" si="3"/>
        <v>3950.7065217391305</v>
      </c>
      <c r="Q8" s="520">
        <f t="shared" si="3"/>
        <v>1382.7282608695652</v>
      </c>
      <c r="R8" s="520">
        <f t="shared" si="3"/>
        <v>1135.554347826087</v>
      </c>
      <c r="S8" s="520">
        <f t="shared" si="3"/>
        <v>2768.4565217391305</v>
      </c>
      <c r="T8" s="520">
        <f t="shared" si="3"/>
        <v>5102.739130434783</v>
      </c>
      <c r="U8" s="520">
        <f t="shared" si="3"/>
        <v>1609.9782608695652</v>
      </c>
      <c r="V8" s="521">
        <f t="shared" si="3"/>
        <v>1854.4565217391305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0.34238984674028217</v>
      </c>
      <c r="D9" s="328">
        <f>D8/$B$8*100</f>
        <v>4.1702445860444266</v>
      </c>
      <c r="E9" s="328">
        <f t="shared" ref="E9:V9" si="4">E8/$B$8*100</f>
        <v>3.843015681194959</v>
      </c>
      <c r="F9" s="328">
        <f>F8/$B$8*100</f>
        <v>7.7056378363427696</v>
      </c>
      <c r="G9" s="328">
        <f t="shared" si="4"/>
        <v>6.4764272516986869</v>
      </c>
      <c r="H9" s="328">
        <f t="shared" si="4"/>
        <v>7.9290677614418463</v>
      </c>
      <c r="I9" s="328">
        <f t="shared" si="4"/>
        <v>4.0417645155533855</v>
      </c>
      <c r="J9" s="328">
        <f t="shared" si="4"/>
        <v>4.4238705779799803</v>
      </c>
      <c r="K9" s="328">
        <f t="shared" si="4"/>
        <v>3.6332159251540159</v>
      </c>
      <c r="L9" s="328">
        <f t="shared" si="4"/>
        <v>5.6975574527352917</v>
      </c>
      <c r="M9" s="328">
        <f t="shared" si="4"/>
        <v>4.6368157576497229</v>
      </c>
      <c r="N9" s="328">
        <f t="shared" si="4"/>
        <v>5.7827145551123307</v>
      </c>
      <c r="O9" s="328">
        <f t="shared" si="4"/>
        <v>6.9687279885875641</v>
      </c>
      <c r="P9" s="328">
        <f t="shared" si="4"/>
        <v>7.6216759949446748</v>
      </c>
      <c r="Q9" s="328">
        <f t="shared" si="4"/>
        <v>2.667549901621634</v>
      </c>
      <c r="R9" s="328">
        <f t="shared" si="4"/>
        <v>2.1907036794955914</v>
      </c>
      <c r="S9" s="328">
        <f t="shared" si="4"/>
        <v>5.3408873827202594</v>
      </c>
      <c r="T9" s="328">
        <f t="shared" si="4"/>
        <v>9.844169422582004</v>
      </c>
      <c r="U9" s="328">
        <f t="shared" si="4"/>
        <v>3.105959047003743</v>
      </c>
      <c r="V9" s="329">
        <f t="shared" si="4"/>
        <v>3.5776048353968366</v>
      </c>
    </row>
    <row r="10" spans="1:22" ht="23.25" customHeight="1">
      <c r="A10" s="530" t="s">
        <v>101</v>
      </c>
      <c r="B10" s="531">
        <f>SUM(C10:V10)</f>
        <v>1571188</v>
      </c>
      <c r="C10" s="537">
        <v>5361</v>
      </c>
      <c r="D10" s="537">
        <v>66132</v>
      </c>
      <c r="E10" s="537">
        <v>59896</v>
      </c>
      <c r="F10" s="537">
        <v>120172</v>
      </c>
      <c r="G10" s="537">
        <v>111122</v>
      </c>
      <c r="H10" s="537">
        <v>129957</v>
      </c>
      <c r="I10" s="537">
        <v>59631</v>
      </c>
      <c r="J10" s="537">
        <v>71000</v>
      </c>
      <c r="K10" s="537">
        <v>54760</v>
      </c>
      <c r="L10" s="537">
        <v>88235</v>
      </c>
      <c r="M10" s="537">
        <v>76076</v>
      </c>
      <c r="N10" s="537">
        <v>89402</v>
      </c>
      <c r="O10" s="537">
        <v>109583</v>
      </c>
      <c r="P10" s="537">
        <v>116235</v>
      </c>
      <c r="Q10" s="537">
        <v>39667</v>
      </c>
      <c r="R10" s="537">
        <v>35726</v>
      </c>
      <c r="S10" s="537">
        <v>82310</v>
      </c>
      <c r="T10" s="537">
        <v>153881</v>
      </c>
      <c r="U10" s="537">
        <v>47494</v>
      </c>
      <c r="V10" s="538">
        <v>54548</v>
      </c>
    </row>
    <row r="11" spans="1:22" ht="23.25" customHeight="1">
      <c r="A11" s="529" t="s">
        <v>4</v>
      </c>
      <c r="B11" s="508">
        <f>B10/31</f>
        <v>50683.483870967742</v>
      </c>
      <c r="C11" s="523">
        <f>C10/31</f>
        <v>172.93548387096774</v>
      </c>
      <c r="D11" s="523">
        <f t="shared" ref="D11:V11" si="5">D10/31</f>
        <v>2133.2903225806454</v>
      </c>
      <c r="E11" s="523">
        <f t="shared" si="5"/>
        <v>1932.1290322580646</v>
      </c>
      <c r="F11" s="523">
        <f t="shared" si="5"/>
        <v>3876.516129032258</v>
      </c>
      <c r="G11" s="523">
        <f t="shared" si="5"/>
        <v>3584.5806451612902</v>
      </c>
      <c r="H11" s="523">
        <f t="shared" si="5"/>
        <v>4192.1612903225805</v>
      </c>
      <c r="I11" s="523">
        <f t="shared" si="5"/>
        <v>1923.5806451612902</v>
      </c>
      <c r="J11" s="523">
        <f t="shared" si="5"/>
        <v>2290.3225806451615</v>
      </c>
      <c r="K11" s="523">
        <f t="shared" si="5"/>
        <v>1766.4516129032259</v>
      </c>
      <c r="L11" s="523">
        <f t="shared" si="5"/>
        <v>2846.2903225806454</v>
      </c>
      <c r="M11" s="523">
        <f t="shared" si="5"/>
        <v>2454.0645161290322</v>
      </c>
      <c r="N11" s="523">
        <f t="shared" si="5"/>
        <v>2883.9354838709678</v>
      </c>
      <c r="O11" s="523">
        <f t="shared" si="5"/>
        <v>3534.9354838709678</v>
      </c>
      <c r="P11" s="523">
        <f t="shared" si="5"/>
        <v>3749.516129032258</v>
      </c>
      <c r="Q11" s="523">
        <f t="shared" si="5"/>
        <v>1279.5806451612902</v>
      </c>
      <c r="R11" s="523">
        <f t="shared" si="5"/>
        <v>1152.4516129032259</v>
      </c>
      <c r="S11" s="523">
        <f t="shared" si="5"/>
        <v>2655.1612903225805</v>
      </c>
      <c r="T11" s="523">
        <f t="shared" si="5"/>
        <v>4963.9032258064517</v>
      </c>
      <c r="U11" s="523">
        <f t="shared" si="5"/>
        <v>1532.0645161290322</v>
      </c>
      <c r="V11" s="524">
        <f t="shared" si="5"/>
        <v>1759.6129032258063</v>
      </c>
    </row>
    <row r="12" spans="1:22" ht="23.25" customHeight="1">
      <c r="A12" s="430" t="s">
        <v>5</v>
      </c>
      <c r="B12" s="458">
        <v>100</v>
      </c>
      <c r="C12" s="510">
        <f>C11/$B$11*100</f>
        <v>0.34120678111085373</v>
      </c>
      <c r="D12" s="510">
        <f t="shared" ref="D12:Q12" si="6">D11/$B$11*100</f>
        <v>4.2090443664284614</v>
      </c>
      <c r="E12" s="510">
        <f t="shared" si="6"/>
        <v>3.8121472414504183</v>
      </c>
      <c r="F12" s="510">
        <f t="shared" si="6"/>
        <v>7.6484800036660152</v>
      </c>
      <c r="G12" s="510">
        <f t="shared" si="6"/>
        <v>7.0724827328110962</v>
      </c>
      <c r="H12" s="510">
        <f t="shared" si="6"/>
        <v>8.2712571633693734</v>
      </c>
      <c r="I12" s="510">
        <f t="shared" si="6"/>
        <v>3.7952810230220702</v>
      </c>
      <c r="J12" s="510">
        <f t="shared" si="6"/>
        <v>4.5188736166518586</v>
      </c>
      <c r="K12" s="510">
        <f t="shared" si="6"/>
        <v>3.4852608344768417</v>
      </c>
      <c r="L12" s="510">
        <f t="shared" si="6"/>
        <v>5.6158142755672786</v>
      </c>
      <c r="M12" s="510">
        <f t="shared" si="6"/>
        <v>4.8419412571888278</v>
      </c>
      <c r="N12" s="510">
        <f t="shared" si="6"/>
        <v>5.6900892827592875</v>
      </c>
      <c r="O12" s="510">
        <f t="shared" si="6"/>
        <v>6.9745313737121215</v>
      </c>
      <c r="P12" s="510">
        <f t="shared" si="6"/>
        <v>7.3979052793173059</v>
      </c>
      <c r="Q12" s="510">
        <f t="shared" si="6"/>
        <v>2.5246501373482992</v>
      </c>
      <c r="R12" s="510">
        <f>R11/$B$11*100</f>
        <v>2.2738208285704831</v>
      </c>
      <c r="S12" s="510">
        <f>S11/$B$11*100</f>
        <v>5.2387110899523162</v>
      </c>
      <c r="T12" s="510">
        <f>T11/$B$11*100</f>
        <v>9.7939266338592201</v>
      </c>
      <c r="U12" s="510">
        <f>U11/$B$11*100</f>
        <v>3.0228082190037089</v>
      </c>
      <c r="V12" s="511">
        <f>V11/$B$11*100</f>
        <v>3.4717678597341628</v>
      </c>
    </row>
    <row r="13" spans="1:22" ht="23.25" customHeight="1">
      <c r="A13" s="532" t="s">
        <v>102</v>
      </c>
      <c r="B13" s="533">
        <f>SUM(C13:V13)</f>
        <v>1605358</v>
      </c>
      <c r="C13" s="539">
        <v>5640</v>
      </c>
      <c r="D13" s="539">
        <v>66006</v>
      </c>
      <c r="E13" s="539">
        <v>62979</v>
      </c>
      <c r="F13" s="539">
        <v>125016</v>
      </c>
      <c r="G13" s="539">
        <v>95544</v>
      </c>
      <c r="H13" s="539">
        <v>119545</v>
      </c>
      <c r="I13" s="539">
        <v>65388</v>
      </c>
      <c r="J13" s="539">
        <v>69938</v>
      </c>
      <c r="K13" s="539">
        <v>60124</v>
      </c>
      <c r="L13" s="539">
        <v>90620</v>
      </c>
      <c r="M13" s="539">
        <v>73995</v>
      </c>
      <c r="N13" s="539">
        <v>102963</v>
      </c>
      <c r="O13" s="539">
        <v>116730</v>
      </c>
      <c r="P13" s="539">
        <v>120306</v>
      </c>
      <c r="Q13" s="539">
        <v>44065</v>
      </c>
      <c r="R13" s="539">
        <v>35066</v>
      </c>
      <c r="S13" s="539">
        <v>86074</v>
      </c>
      <c r="T13" s="539">
        <v>157134</v>
      </c>
      <c r="U13" s="539">
        <v>50381</v>
      </c>
      <c r="V13" s="538">
        <v>57844</v>
      </c>
    </row>
    <row r="14" spans="1:22" ht="23.25" customHeight="1">
      <c r="A14" s="529" t="s">
        <v>4</v>
      </c>
      <c r="B14" s="456">
        <f>B13/30</f>
        <v>53511.933333333334</v>
      </c>
      <c r="C14" s="525">
        <f>C13/30</f>
        <v>188</v>
      </c>
      <c r="D14" s="525">
        <f t="shared" ref="D14:V14" si="7">D13/30</f>
        <v>2200.1999999999998</v>
      </c>
      <c r="E14" s="525">
        <f t="shared" si="7"/>
        <v>2099.3000000000002</v>
      </c>
      <c r="F14" s="525">
        <f t="shared" si="7"/>
        <v>4167.2</v>
      </c>
      <c r="G14" s="525">
        <f t="shared" si="7"/>
        <v>3184.8</v>
      </c>
      <c r="H14" s="525">
        <f t="shared" si="7"/>
        <v>3984.8333333333335</v>
      </c>
      <c r="I14" s="525">
        <f t="shared" si="7"/>
        <v>2179.6</v>
      </c>
      <c r="J14" s="525">
        <f t="shared" si="7"/>
        <v>2331.2666666666669</v>
      </c>
      <c r="K14" s="525">
        <f t="shared" si="7"/>
        <v>2004.1333333333334</v>
      </c>
      <c r="L14" s="525">
        <f t="shared" si="7"/>
        <v>3020.6666666666665</v>
      </c>
      <c r="M14" s="525">
        <f t="shared" si="7"/>
        <v>2466.5</v>
      </c>
      <c r="N14" s="525">
        <f t="shared" si="7"/>
        <v>3432.1</v>
      </c>
      <c r="O14" s="525">
        <f t="shared" si="7"/>
        <v>3891</v>
      </c>
      <c r="P14" s="525">
        <f t="shared" si="7"/>
        <v>4010.2</v>
      </c>
      <c r="Q14" s="525">
        <f t="shared" si="7"/>
        <v>1468.8333333333333</v>
      </c>
      <c r="R14" s="525">
        <f t="shared" si="7"/>
        <v>1168.8666666666666</v>
      </c>
      <c r="S14" s="525">
        <f t="shared" si="7"/>
        <v>2869.1333333333332</v>
      </c>
      <c r="T14" s="525">
        <f t="shared" si="7"/>
        <v>5237.8</v>
      </c>
      <c r="U14" s="525">
        <f t="shared" si="7"/>
        <v>1679.3666666666666</v>
      </c>
      <c r="V14" s="526">
        <f t="shared" si="7"/>
        <v>1928.1333333333334</v>
      </c>
    </row>
    <row r="15" spans="1:22" ht="23.25" customHeight="1">
      <c r="A15" s="430" t="s">
        <v>5</v>
      </c>
      <c r="B15" s="460">
        <v>100</v>
      </c>
      <c r="C15" s="460">
        <f>C14/$B$14*100</f>
        <v>0.35132350541125401</v>
      </c>
      <c r="D15" s="460">
        <f t="shared" ref="D15:R15" si="8">D14/$B$14*100</f>
        <v>4.1116062585417081</v>
      </c>
      <c r="E15" s="460">
        <f t="shared" si="8"/>
        <v>3.9230501856906685</v>
      </c>
      <c r="F15" s="460">
        <f t="shared" si="8"/>
        <v>7.7874218710094558</v>
      </c>
      <c r="G15" s="460">
        <f t="shared" si="8"/>
        <v>5.9515696810306489</v>
      </c>
      <c r="H15" s="460">
        <f t="shared" si="8"/>
        <v>7.4466256124802062</v>
      </c>
      <c r="I15" s="460">
        <f t="shared" si="8"/>
        <v>4.073110172310475</v>
      </c>
      <c r="J15" s="460">
        <f t="shared" si="8"/>
        <v>4.3565360499028882</v>
      </c>
      <c r="K15" s="460">
        <f t="shared" si="8"/>
        <v>3.7452082339266384</v>
      </c>
      <c r="L15" s="460">
        <f t="shared" si="8"/>
        <v>5.6448468192141563</v>
      </c>
      <c r="M15" s="460">
        <f t="shared" si="8"/>
        <v>4.609252266472649</v>
      </c>
      <c r="N15" s="460">
        <f t="shared" si="8"/>
        <v>6.4137095900104519</v>
      </c>
      <c r="O15" s="460">
        <f t="shared" si="8"/>
        <v>7.2712753167829227</v>
      </c>
      <c r="P15" s="460">
        <f t="shared" si="8"/>
        <v>7.4940293691500584</v>
      </c>
      <c r="Q15" s="460">
        <f t="shared" si="8"/>
        <v>2.744870614529594</v>
      </c>
      <c r="R15" s="460">
        <f t="shared" si="8"/>
        <v>2.1843102909133041</v>
      </c>
      <c r="S15" s="460">
        <f>S14/$B$14*100</f>
        <v>5.3616701072284192</v>
      </c>
      <c r="T15" s="460">
        <f>T14/$B$14*100</f>
        <v>9.7880971098035445</v>
      </c>
      <c r="U15" s="460">
        <f>U14/$B$14*100</f>
        <v>3.1383031074688637</v>
      </c>
      <c r="V15" s="477">
        <f>V14/$B$14*100</f>
        <v>3.6031838381220886</v>
      </c>
    </row>
    <row r="16" spans="1:22" ht="23.25" customHeight="1">
      <c r="A16" s="532" t="s">
        <v>103</v>
      </c>
      <c r="B16" s="533">
        <f>SUM(C16:V16)</f>
        <v>1592287</v>
      </c>
      <c r="C16" s="540">
        <v>5327</v>
      </c>
      <c r="D16" s="540">
        <v>66734</v>
      </c>
      <c r="E16" s="540">
        <v>60392</v>
      </c>
      <c r="F16" s="540">
        <v>122281</v>
      </c>
      <c r="G16" s="540">
        <v>102184</v>
      </c>
      <c r="H16" s="540">
        <v>128622</v>
      </c>
      <c r="I16" s="540">
        <v>67726</v>
      </c>
      <c r="J16" s="540">
        <v>70029</v>
      </c>
      <c r="K16" s="540">
        <v>58378</v>
      </c>
      <c r="L16" s="540">
        <v>92852</v>
      </c>
      <c r="M16" s="540">
        <v>71051</v>
      </c>
      <c r="N16" s="540">
        <v>83403</v>
      </c>
      <c r="O16" s="540">
        <v>106014</v>
      </c>
      <c r="P16" s="540">
        <v>126924</v>
      </c>
      <c r="Q16" s="540">
        <v>43479</v>
      </c>
      <c r="R16" s="540">
        <v>33679</v>
      </c>
      <c r="S16" s="540">
        <v>86314</v>
      </c>
      <c r="T16" s="540">
        <v>158437</v>
      </c>
      <c r="U16" s="540">
        <v>50243</v>
      </c>
      <c r="V16" s="538">
        <v>58218</v>
      </c>
    </row>
    <row r="17" spans="1:22" ht="23.25" customHeight="1">
      <c r="A17" s="529" t="s">
        <v>4</v>
      </c>
      <c r="B17" s="456">
        <f>B16/31</f>
        <v>51364.096774193546</v>
      </c>
      <c r="C17" s="525">
        <f>C16/31</f>
        <v>171.83870967741936</v>
      </c>
      <c r="D17" s="525">
        <f t="shared" ref="D17:V17" si="9">D16/31</f>
        <v>2152.7096774193546</v>
      </c>
      <c r="E17" s="525">
        <f t="shared" si="9"/>
        <v>1948.1290322580646</v>
      </c>
      <c r="F17" s="525">
        <f t="shared" si="9"/>
        <v>3944.5483870967741</v>
      </c>
      <c r="G17" s="525">
        <f t="shared" si="9"/>
        <v>3296.2580645161293</v>
      </c>
      <c r="H17" s="525">
        <f t="shared" si="9"/>
        <v>4149.0967741935483</v>
      </c>
      <c r="I17" s="525">
        <f t="shared" si="9"/>
        <v>2184.7096774193546</v>
      </c>
      <c r="J17" s="525">
        <f t="shared" si="9"/>
        <v>2259</v>
      </c>
      <c r="K17" s="525">
        <f t="shared" si="9"/>
        <v>1883.1612903225807</v>
      </c>
      <c r="L17" s="525">
        <f t="shared" si="9"/>
        <v>2995.2258064516127</v>
      </c>
      <c r="M17" s="525">
        <f t="shared" si="9"/>
        <v>2291.9677419354839</v>
      </c>
      <c r="N17" s="525">
        <f t="shared" si="9"/>
        <v>2690.4193548387098</v>
      </c>
      <c r="O17" s="525">
        <f t="shared" si="9"/>
        <v>3419.8064516129034</v>
      </c>
      <c r="P17" s="525">
        <f t="shared" si="9"/>
        <v>4094.3225806451615</v>
      </c>
      <c r="Q17" s="525">
        <f t="shared" si="9"/>
        <v>1402.5483870967741</v>
      </c>
      <c r="R17" s="525">
        <f t="shared" si="9"/>
        <v>1086.4193548387098</v>
      </c>
      <c r="S17" s="525">
        <f t="shared" si="9"/>
        <v>2784.3225806451615</v>
      </c>
      <c r="T17" s="525">
        <f t="shared" si="9"/>
        <v>5110.8709677419356</v>
      </c>
      <c r="U17" s="525">
        <f t="shared" si="9"/>
        <v>1620.741935483871</v>
      </c>
      <c r="V17" s="526">
        <f t="shared" si="9"/>
        <v>1878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0.33455024125675842</v>
      </c>
      <c r="D18" s="453">
        <f t="shared" ref="D18:R18" si="10">D17/$B$17*100</f>
        <v>4.1910786183646538</v>
      </c>
      <c r="E18" s="453">
        <f t="shared" si="10"/>
        <v>3.7927835873809186</v>
      </c>
      <c r="F18" s="453">
        <f t="shared" si="10"/>
        <v>7.6795828892655669</v>
      </c>
      <c r="G18" s="453">
        <f t="shared" si="10"/>
        <v>6.4174360526714107</v>
      </c>
      <c r="H18" s="453">
        <f t="shared" si="10"/>
        <v>8.0778151175008031</v>
      </c>
      <c r="I18" s="453">
        <f t="shared" si="10"/>
        <v>4.2533789448761432</v>
      </c>
      <c r="J18" s="453">
        <f t="shared" si="10"/>
        <v>4.3980136746704579</v>
      </c>
      <c r="K18" s="453">
        <f t="shared" si="10"/>
        <v>3.6662988519029547</v>
      </c>
      <c r="L18" s="453">
        <f t="shared" si="10"/>
        <v>5.8313608036742117</v>
      </c>
      <c r="M18" s="453">
        <f t="shared" si="10"/>
        <v>4.4621980836369328</v>
      </c>
      <c r="N18" s="453">
        <f t="shared" si="10"/>
        <v>5.2379376331025753</v>
      </c>
      <c r="O18" s="453">
        <f t="shared" si="10"/>
        <v>6.6579705794244379</v>
      </c>
      <c r="P18" s="453">
        <f t="shared" si="10"/>
        <v>7.9711760505486771</v>
      </c>
      <c r="Q18" s="453">
        <f t="shared" si="10"/>
        <v>2.7306007020091227</v>
      </c>
      <c r="R18" s="453">
        <f t="shared" si="10"/>
        <v>2.115133766714167</v>
      </c>
      <c r="S18" s="453">
        <f>S17/$B$17*100</f>
        <v>5.420756433984578</v>
      </c>
      <c r="T18" s="453">
        <f>T17/$B$17*100</f>
        <v>9.9502790640129586</v>
      </c>
      <c r="U18" s="453">
        <f>U17/$B$17*100</f>
        <v>3.1553984928596415</v>
      </c>
      <c r="V18" s="478">
        <f>V17/$B$17*100</f>
        <v>3.6562504121430375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FD8FC-DEA5-4129-9411-3FA29657EAE5}">
  <dimension ref="A1:V19"/>
  <sheetViews>
    <sheetView tabSelected="1" workbookViewId="0">
      <selection activeCell="H26" sqref="H26"/>
    </sheetView>
  </sheetViews>
  <sheetFormatPr defaultRowHeight="13.5"/>
  <cols>
    <col min="2" max="2" width="11.21875" bestFit="1" customWidth="1"/>
  </cols>
  <sheetData>
    <row r="1" spans="1:22" ht="25.5">
      <c r="A1" s="541" t="s">
        <v>204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42"/>
      <c r="P2" s="542"/>
      <c r="Q2" s="1"/>
      <c r="R2" s="1"/>
      <c r="S2" s="1"/>
      <c r="T2" s="1"/>
      <c r="U2" s="543" t="s">
        <v>2</v>
      </c>
      <c r="V2" s="543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4350082</v>
      </c>
      <c r="C4" s="380">
        <f>'2026.1분기'!C7</f>
        <v>15336</v>
      </c>
      <c r="D4" s="380">
        <f>'2026.1분기'!D7</f>
        <v>184896</v>
      </c>
      <c r="E4" s="380">
        <f>'2026.1분기'!E7</f>
        <v>167215</v>
      </c>
      <c r="F4" s="380">
        <f>'2026.1분기'!F7</f>
        <v>334048</v>
      </c>
      <c r="G4" s="380">
        <f>'2026.1분기'!G7</f>
        <v>273186</v>
      </c>
      <c r="H4" s="380">
        <f>'2026.1분기'!H7</f>
        <v>347436</v>
      </c>
      <c r="I4" s="380">
        <f>'2026.1분기'!I7</f>
        <v>175656</v>
      </c>
      <c r="J4" s="380">
        <f>'2026.1분기'!J7</f>
        <v>203109</v>
      </c>
      <c r="K4" s="380">
        <f>'2026.1분기'!K7</f>
        <v>154949</v>
      </c>
      <c r="L4" s="380">
        <f>'2026.1분기'!L7</f>
        <v>251945</v>
      </c>
      <c r="M4" s="380">
        <f>'2026.1분기'!M7</f>
        <v>182762</v>
      </c>
      <c r="N4" s="380">
        <f>'2026.1분기'!N7</f>
        <v>227716</v>
      </c>
      <c r="O4" s="380">
        <f>'2026.1분기'!O7</f>
        <v>287138</v>
      </c>
      <c r="P4" s="380">
        <f>'2026.1분기'!P7</f>
        <v>350504</v>
      </c>
      <c r="Q4" s="380">
        <f>'2026.1분기'!Q7</f>
        <v>111920</v>
      </c>
      <c r="R4" s="380">
        <f>'2026.1분기'!R7</f>
        <v>90872</v>
      </c>
      <c r="S4" s="380">
        <f>'2026.1분기'!S7</f>
        <v>229096</v>
      </c>
      <c r="T4" s="380">
        <f>'2026.1분기'!T7</f>
        <v>452139</v>
      </c>
      <c r="U4" s="380">
        <f>'2026.1분기'!U7</f>
        <v>139863</v>
      </c>
      <c r="V4" s="381">
        <f>'2026.1분기'!V7</f>
        <v>170296</v>
      </c>
    </row>
    <row r="5" spans="1:22" ht="23.25" customHeight="1">
      <c r="A5" s="387" t="s">
        <v>4</v>
      </c>
      <c r="B5" s="515">
        <f>B4/90</f>
        <v>48334.244444444441</v>
      </c>
      <c r="C5" s="515">
        <f t="shared" ref="C5:V5" si="0">C4/90</f>
        <v>170.4</v>
      </c>
      <c r="D5" s="515">
        <f t="shared" si="0"/>
        <v>2054.4</v>
      </c>
      <c r="E5" s="515">
        <f t="shared" si="0"/>
        <v>1857.9444444444443</v>
      </c>
      <c r="F5" s="515">
        <f t="shared" si="0"/>
        <v>3711.6444444444446</v>
      </c>
      <c r="G5" s="515">
        <f t="shared" si="0"/>
        <v>3035.4</v>
      </c>
      <c r="H5" s="515">
        <f t="shared" si="0"/>
        <v>3860.4</v>
      </c>
      <c r="I5" s="515">
        <f t="shared" si="0"/>
        <v>1951.7333333333333</v>
      </c>
      <c r="J5" s="515">
        <f t="shared" si="0"/>
        <v>2256.7666666666669</v>
      </c>
      <c r="K5" s="515">
        <f t="shared" si="0"/>
        <v>1721.6555555555556</v>
      </c>
      <c r="L5" s="515">
        <f t="shared" si="0"/>
        <v>2799.3888888888887</v>
      </c>
      <c r="M5" s="515">
        <f t="shared" si="0"/>
        <v>2030.6888888888889</v>
      </c>
      <c r="N5" s="515">
        <f t="shared" si="0"/>
        <v>2530.1777777777779</v>
      </c>
      <c r="O5" s="515">
        <f t="shared" si="0"/>
        <v>3190.4222222222224</v>
      </c>
      <c r="P5" s="515">
        <f t="shared" si="0"/>
        <v>3894.4888888888891</v>
      </c>
      <c r="Q5" s="515">
        <f t="shared" si="0"/>
        <v>1243.5555555555557</v>
      </c>
      <c r="R5" s="515">
        <f t="shared" si="0"/>
        <v>1009.6888888888889</v>
      </c>
      <c r="S5" s="515">
        <f t="shared" si="0"/>
        <v>2545.5111111111109</v>
      </c>
      <c r="T5" s="515">
        <f t="shared" si="0"/>
        <v>5023.7666666666664</v>
      </c>
      <c r="U5" s="515">
        <f t="shared" si="0"/>
        <v>1554.0333333333333</v>
      </c>
      <c r="V5" s="516">
        <f t="shared" si="0"/>
        <v>1892.1777777777777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0.35254507846058997</v>
      </c>
      <c r="D6" s="384">
        <f>D5/$B$5*100</f>
        <v>4.2504026360882401</v>
      </c>
      <c r="E6" s="384">
        <f t="shared" ref="E6:V6" si="1">E5/$B$5*100</f>
        <v>3.8439505278291306</v>
      </c>
      <c r="F6" s="384">
        <f>F5/$B$5*100</f>
        <v>7.6791196119981198</v>
      </c>
      <c r="G6" s="384">
        <f t="shared" si="1"/>
        <v>6.2800195490567772</v>
      </c>
      <c r="H6" s="384">
        <f t="shared" si="1"/>
        <v>7.9868839254064641</v>
      </c>
      <c r="I6" s="384">
        <f t="shared" si="1"/>
        <v>4.0379928470313891</v>
      </c>
      <c r="J6" s="384">
        <f t="shared" si="1"/>
        <v>4.6690843988688036</v>
      </c>
      <c r="K6" s="384">
        <f t="shared" si="1"/>
        <v>3.5619788316634029</v>
      </c>
      <c r="L6" s="384">
        <f t="shared" si="1"/>
        <v>5.7917299030225173</v>
      </c>
      <c r="M6" s="384">
        <f t="shared" si="1"/>
        <v>4.2013460895679673</v>
      </c>
      <c r="N6" s="384">
        <f t="shared" si="1"/>
        <v>5.2347518966309146</v>
      </c>
      <c r="O6" s="384">
        <f t="shared" si="1"/>
        <v>6.6007491353036576</v>
      </c>
      <c r="P6" s="384">
        <f t="shared" si="1"/>
        <v>8.0574113315565086</v>
      </c>
      <c r="Q6" s="384">
        <f t="shared" si="1"/>
        <v>2.5728250639872998</v>
      </c>
      <c r="R6" s="384">
        <f t="shared" si="1"/>
        <v>2.08897211592793</v>
      </c>
      <c r="S6" s="384">
        <f t="shared" si="1"/>
        <v>5.2664754365549893</v>
      </c>
      <c r="T6" s="384">
        <f t="shared" si="1"/>
        <v>10.393804070819815</v>
      </c>
      <c r="U6" s="384">
        <f t="shared" si="1"/>
        <v>3.2151807713050005</v>
      </c>
      <c r="V6" s="385">
        <f t="shared" si="1"/>
        <v>3.9147767789204897</v>
      </c>
    </row>
    <row r="7" spans="1:22" ht="23.25" customHeight="1" thickTop="1">
      <c r="A7" s="518" t="s">
        <v>70</v>
      </c>
      <c r="B7" s="392">
        <f>B10+B13+B16</f>
        <v>4350082</v>
      </c>
      <c r="C7" s="392">
        <f>C10+C13+C16</f>
        <v>15336</v>
      </c>
      <c r="D7" s="392">
        <f t="shared" ref="D7:U7" si="2">D10+D13+D16</f>
        <v>184896</v>
      </c>
      <c r="E7" s="392">
        <f t="shared" si="2"/>
        <v>167215</v>
      </c>
      <c r="F7" s="392">
        <f t="shared" si="2"/>
        <v>334048</v>
      </c>
      <c r="G7" s="392">
        <f t="shared" si="2"/>
        <v>273186</v>
      </c>
      <c r="H7" s="392">
        <f t="shared" si="2"/>
        <v>347436</v>
      </c>
      <c r="I7" s="392">
        <f t="shared" si="2"/>
        <v>175656</v>
      </c>
      <c r="J7" s="392">
        <f t="shared" si="2"/>
        <v>203109</v>
      </c>
      <c r="K7" s="392">
        <f t="shared" si="2"/>
        <v>154949</v>
      </c>
      <c r="L7" s="392">
        <f t="shared" si="2"/>
        <v>251945</v>
      </c>
      <c r="M7" s="392">
        <f t="shared" si="2"/>
        <v>182762</v>
      </c>
      <c r="N7" s="392">
        <f t="shared" si="2"/>
        <v>227716</v>
      </c>
      <c r="O7" s="392">
        <f t="shared" si="2"/>
        <v>287138</v>
      </c>
      <c r="P7" s="392">
        <f t="shared" si="2"/>
        <v>350504</v>
      </c>
      <c r="Q7" s="392">
        <f t="shared" si="2"/>
        <v>111920</v>
      </c>
      <c r="R7" s="392">
        <f t="shared" si="2"/>
        <v>90872</v>
      </c>
      <c r="S7" s="392">
        <f t="shared" si="2"/>
        <v>229096</v>
      </c>
      <c r="T7" s="392">
        <f t="shared" si="2"/>
        <v>452139</v>
      </c>
      <c r="U7" s="392">
        <f t="shared" si="2"/>
        <v>139863</v>
      </c>
      <c r="V7" s="471">
        <f>V10+V13+V16</f>
        <v>170296</v>
      </c>
    </row>
    <row r="8" spans="1:22" ht="23.25" customHeight="1">
      <c r="A8" s="519" t="s">
        <v>4</v>
      </c>
      <c r="B8" s="520">
        <f>B7/90</f>
        <v>48334.244444444441</v>
      </c>
      <c r="C8" s="520">
        <f t="shared" ref="C8:V8" si="3">C7/90</f>
        <v>170.4</v>
      </c>
      <c r="D8" s="520">
        <f t="shared" si="3"/>
        <v>2054.4</v>
      </c>
      <c r="E8" s="520">
        <f t="shared" si="3"/>
        <v>1857.9444444444443</v>
      </c>
      <c r="F8" s="520">
        <f t="shared" si="3"/>
        <v>3711.6444444444446</v>
      </c>
      <c r="G8" s="520">
        <f t="shared" si="3"/>
        <v>3035.4</v>
      </c>
      <c r="H8" s="520">
        <f t="shared" si="3"/>
        <v>3860.4</v>
      </c>
      <c r="I8" s="520">
        <f t="shared" si="3"/>
        <v>1951.7333333333333</v>
      </c>
      <c r="J8" s="520">
        <f t="shared" si="3"/>
        <v>2256.7666666666669</v>
      </c>
      <c r="K8" s="520">
        <f t="shared" si="3"/>
        <v>1721.6555555555556</v>
      </c>
      <c r="L8" s="520">
        <f t="shared" si="3"/>
        <v>2799.3888888888887</v>
      </c>
      <c r="M8" s="520">
        <f t="shared" si="3"/>
        <v>2030.6888888888889</v>
      </c>
      <c r="N8" s="520">
        <f t="shared" si="3"/>
        <v>2530.1777777777779</v>
      </c>
      <c r="O8" s="520">
        <f t="shared" si="3"/>
        <v>3190.4222222222224</v>
      </c>
      <c r="P8" s="520">
        <f t="shared" si="3"/>
        <v>3894.4888888888891</v>
      </c>
      <c r="Q8" s="520">
        <f t="shared" si="3"/>
        <v>1243.5555555555557</v>
      </c>
      <c r="R8" s="520">
        <f t="shared" si="3"/>
        <v>1009.6888888888889</v>
      </c>
      <c r="S8" s="520">
        <f t="shared" si="3"/>
        <v>2545.5111111111109</v>
      </c>
      <c r="T8" s="520">
        <f t="shared" si="3"/>
        <v>5023.7666666666664</v>
      </c>
      <c r="U8" s="520">
        <f t="shared" si="3"/>
        <v>1554.0333333333333</v>
      </c>
      <c r="V8" s="521">
        <f t="shared" si="3"/>
        <v>1892.1777777777777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0.35254507846058997</v>
      </c>
      <c r="D9" s="328">
        <f>D8/$B$8*100</f>
        <v>4.2504026360882401</v>
      </c>
      <c r="E9" s="328">
        <f t="shared" ref="E9:V9" si="4">E8/$B$8*100</f>
        <v>3.8439505278291306</v>
      </c>
      <c r="F9" s="328">
        <f>F8/$B$8*100</f>
        <v>7.6791196119981198</v>
      </c>
      <c r="G9" s="328">
        <f t="shared" si="4"/>
        <v>6.2800195490567772</v>
      </c>
      <c r="H9" s="328">
        <f t="shared" si="4"/>
        <v>7.9868839254064641</v>
      </c>
      <c r="I9" s="328">
        <f t="shared" si="4"/>
        <v>4.0379928470313891</v>
      </c>
      <c r="J9" s="328">
        <f t="shared" si="4"/>
        <v>4.6690843988688036</v>
      </c>
      <c r="K9" s="328">
        <f t="shared" si="4"/>
        <v>3.5619788316634029</v>
      </c>
      <c r="L9" s="328">
        <f t="shared" si="4"/>
        <v>5.7917299030225173</v>
      </c>
      <c r="M9" s="328">
        <f t="shared" si="4"/>
        <v>4.2013460895679673</v>
      </c>
      <c r="N9" s="328">
        <f t="shared" si="4"/>
        <v>5.2347518966309146</v>
      </c>
      <c r="O9" s="328">
        <f t="shared" si="4"/>
        <v>6.6007491353036576</v>
      </c>
      <c r="P9" s="328">
        <f t="shared" si="4"/>
        <v>8.0574113315565086</v>
      </c>
      <c r="Q9" s="328">
        <f t="shared" si="4"/>
        <v>2.5728250639872998</v>
      </c>
      <c r="R9" s="328">
        <f t="shared" si="4"/>
        <v>2.08897211592793</v>
      </c>
      <c r="S9" s="328">
        <f t="shared" si="4"/>
        <v>5.2664754365549893</v>
      </c>
      <c r="T9" s="328">
        <f t="shared" si="4"/>
        <v>10.393804070819815</v>
      </c>
      <c r="U9" s="328">
        <f t="shared" si="4"/>
        <v>3.2151807713050005</v>
      </c>
      <c r="V9" s="329">
        <f t="shared" si="4"/>
        <v>3.9147767789204897</v>
      </c>
    </row>
    <row r="10" spans="1:22" ht="23.25" customHeight="1">
      <c r="A10" s="530" t="s">
        <v>22</v>
      </c>
      <c r="B10" s="546">
        <f>SUM(C10:V10)</f>
        <v>1445826</v>
      </c>
      <c r="C10" s="547">
        <v>5007</v>
      </c>
      <c r="D10" s="547">
        <v>62499</v>
      </c>
      <c r="E10" s="547">
        <v>54522</v>
      </c>
      <c r="F10" s="547">
        <v>106150</v>
      </c>
      <c r="G10" s="547">
        <v>93321</v>
      </c>
      <c r="H10" s="547">
        <v>118629</v>
      </c>
      <c r="I10" s="547">
        <v>59212</v>
      </c>
      <c r="J10" s="547">
        <v>64259</v>
      </c>
      <c r="K10" s="547">
        <v>52729</v>
      </c>
      <c r="L10" s="547">
        <v>85107</v>
      </c>
      <c r="M10" s="547">
        <v>60615</v>
      </c>
      <c r="N10" s="547">
        <v>75298</v>
      </c>
      <c r="O10" s="547">
        <v>96099</v>
      </c>
      <c r="P10" s="547">
        <v>119751</v>
      </c>
      <c r="Q10" s="547">
        <v>35139</v>
      </c>
      <c r="R10" s="547">
        <v>30255</v>
      </c>
      <c r="S10" s="547">
        <v>74284</v>
      </c>
      <c r="T10" s="547">
        <v>149446</v>
      </c>
      <c r="U10" s="547">
        <v>46255</v>
      </c>
      <c r="V10" s="553">
        <v>57249</v>
      </c>
    </row>
    <row r="11" spans="1:22" ht="23.25" customHeight="1">
      <c r="A11" s="529" t="s">
        <v>4</v>
      </c>
      <c r="B11" s="548">
        <f>B10/31</f>
        <v>46639.548387096773</v>
      </c>
      <c r="C11" s="549">
        <v>162</v>
      </c>
      <c r="D11" s="549">
        <v>2016</v>
      </c>
      <c r="E11" s="549">
        <v>1759</v>
      </c>
      <c r="F11" s="549">
        <v>3424</v>
      </c>
      <c r="G11" s="549">
        <v>3010</v>
      </c>
      <c r="H11" s="549">
        <v>3827</v>
      </c>
      <c r="I11" s="549">
        <v>1910</v>
      </c>
      <c r="J11" s="549">
        <v>2073</v>
      </c>
      <c r="K11" s="549">
        <v>1701</v>
      </c>
      <c r="L11" s="549">
        <v>2745</v>
      </c>
      <c r="M11" s="549">
        <v>1955</v>
      </c>
      <c r="N11" s="549">
        <v>2429</v>
      </c>
      <c r="O11" s="549">
        <v>3100</v>
      </c>
      <c r="P11" s="549">
        <v>3863</v>
      </c>
      <c r="Q11" s="549">
        <v>1134</v>
      </c>
      <c r="R11" s="549">
        <v>976</v>
      </c>
      <c r="S11" s="549">
        <v>2396</v>
      </c>
      <c r="T11" s="549">
        <v>4821</v>
      </c>
      <c r="U11" s="549">
        <v>1492</v>
      </c>
      <c r="V11" s="554">
        <v>1847</v>
      </c>
    </row>
    <row r="12" spans="1:22" ht="23.25" customHeight="1">
      <c r="A12" s="430" t="s">
        <v>5</v>
      </c>
      <c r="B12" s="548">
        <v>100</v>
      </c>
      <c r="C12" s="548">
        <f>C11/$B$11*100</f>
        <v>0.34734470122960853</v>
      </c>
      <c r="D12" s="548">
        <f t="shared" ref="D12:Q12" si="5">D11/$B$11*100</f>
        <v>4.3225118375240168</v>
      </c>
      <c r="E12" s="548">
        <f t="shared" si="5"/>
        <v>3.7714773423634655</v>
      </c>
      <c r="F12" s="548">
        <f t="shared" si="5"/>
        <v>7.3414089938899991</v>
      </c>
      <c r="G12" s="548">
        <f t="shared" si="5"/>
        <v>6.4537503129698877</v>
      </c>
      <c r="H12" s="548">
        <f t="shared" si="5"/>
        <v>8.2054825407759999</v>
      </c>
      <c r="I12" s="548">
        <f t="shared" si="5"/>
        <v>4.0952369095589649</v>
      </c>
      <c r="J12" s="548">
        <f t="shared" si="5"/>
        <v>4.4447257138825833</v>
      </c>
      <c r="K12" s="548">
        <f t="shared" si="5"/>
        <v>3.6471193629108898</v>
      </c>
      <c r="L12" s="548">
        <f t="shared" si="5"/>
        <v>5.8855629930572562</v>
      </c>
      <c r="M12" s="548">
        <f t="shared" si="5"/>
        <v>4.1917215487894124</v>
      </c>
      <c r="N12" s="548">
        <f t="shared" si="5"/>
        <v>5.2080264153501181</v>
      </c>
      <c r="O12" s="548">
        <f t="shared" si="5"/>
        <v>6.6467195914307799</v>
      </c>
      <c r="P12" s="548">
        <f t="shared" si="5"/>
        <v>8.2826702521603561</v>
      </c>
      <c r="Q12" s="548">
        <f t="shared" si="5"/>
        <v>2.4314129086072596</v>
      </c>
      <c r="R12" s="548">
        <f>R11/$B$11*100</f>
        <v>2.092644619753691</v>
      </c>
      <c r="S12" s="548">
        <f>S11/$B$11*100</f>
        <v>5.1372710132477906</v>
      </c>
      <c r="T12" s="548">
        <f>T11/$B$11*100</f>
        <v>10.336721016221869</v>
      </c>
      <c r="U12" s="548">
        <f>U11/$B$11*100</f>
        <v>3.1990018162628151</v>
      </c>
      <c r="V12" s="550">
        <f>V11/$B$11*100</f>
        <v>3.9601584146363398</v>
      </c>
    </row>
    <row r="13" spans="1:22" ht="23.25" customHeight="1">
      <c r="A13" s="532" t="s">
        <v>23</v>
      </c>
      <c r="B13" s="548">
        <f>SUM(C13:V13)</f>
        <v>1296559</v>
      </c>
      <c r="C13" s="549">
        <v>4566</v>
      </c>
      <c r="D13" s="549">
        <v>57177</v>
      </c>
      <c r="E13" s="549">
        <v>48742</v>
      </c>
      <c r="F13" s="549">
        <v>95256</v>
      </c>
      <c r="G13" s="549">
        <v>84116</v>
      </c>
      <c r="H13" s="549">
        <v>105314</v>
      </c>
      <c r="I13" s="549">
        <v>51957</v>
      </c>
      <c r="J13" s="549">
        <v>62983</v>
      </c>
      <c r="K13" s="549">
        <v>46117</v>
      </c>
      <c r="L13" s="549">
        <v>75770</v>
      </c>
      <c r="M13" s="549">
        <v>54155</v>
      </c>
      <c r="N13" s="549">
        <v>67205</v>
      </c>
      <c r="O13" s="549">
        <v>83619</v>
      </c>
      <c r="P13" s="549">
        <v>103962</v>
      </c>
      <c r="Q13" s="549">
        <v>32011</v>
      </c>
      <c r="R13" s="549">
        <v>27308</v>
      </c>
      <c r="S13" s="549">
        <v>64837</v>
      </c>
      <c r="T13" s="549">
        <v>140618</v>
      </c>
      <c r="U13" s="549">
        <v>40602</v>
      </c>
      <c r="V13" s="554">
        <v>50244</v>
      </c>
    </row>
    <row r="14" spans="1:22" ht="23.25" customHeight="1">
      <c r="A14" s="529" t="s">
        <v>4</v>
      </c>
      <c r="B14" s="548">
        <f>B13/28</f>
        <v>46305.678571428572</v>
      </c>
      <c r="C14" s="549">
        <v>163</v>
      </c>
      <c r="D14" s="549">
        <v>2042</v>
      </c>
      <c r="E14" s="549">
        <v>1741</v>
      </c>
      <c r="F14" s="549">
        <v>3402</v>
      </c>
      <c r="G14" s="549">
        <v>3004</v>
      </c>
      <c r="H14" s="549">
        <v>3761</v>
      </c>
      <c r="I14" s="549">
        <v>1856</v>
      </c>
      <c r="J14" s="549">
        <v>2249</v>
      </c>
      <c r="K14" s="549">
        <v>1647</v>
      </c>
      <c r="L14" s="549">
        <v>2706</v>
      </c>
      <c r="M14" s="549">
        <v>1934</v>
      </c>
      <c r="N14" s="549">
        <v>2400</v>
      </c>
      <c r="O14" s="549">
        <v>2986</v>
      </c>
      <c r="P14" s="549">
        <v>3713</v>
      </c>
      <c r="Q14" s="549">
        <v>1143</v>
      </c>
      <c r="R14" s="549">
        <v>975</v>
      </c>
      <c r="S14" s="549">
        <v>2316</v>
      </c>
      <c r="T14" s="549">
        <v>5022</v>
      </c>
      <c r="U14" s="549">
        <v>1450</v>
      </c>
      <c r="V14" s="554">
        <v>1794</v>
      </c>
    </row>
    <row r="15" spans="1:22" ht="23.25" customHeight="1">
      <c r="A15" s="430" t="s">
        <v>5</v>
      </c>
      <c r="B15" s="548">
        <v>100</v>
      </c>
      <c r="C15" s="548">
        <f>C14/$B$14*100</f>
        <v>0.35200866293010957</v>
      </c>
      <c r="D15" s="548">
        <f t="shared" ref="D15:R15" si="6">D14/$B$14*100</f>
        <v>4.4098263171980605</v>
      </c>
      <c r="E15" s="548">
        <f t="shared" si="6"/>
        <v>3.759798050069453</v>
      </c>
      <c r="F15" s="548">
        <f t="shared" si="6"/>
        <v>7.3468311121977479</v>
      </c>
      <c r="G15" s="548">
        <f t="shared" si="6"/>
        <v>6.4873252971904867</v>
      </c>
      <c r="H15" s="548">
        <f t="shared" si="6"/>
        <v>8.1221139955836943</v>
      </c>
      <c r="I15" s="548">
        <f t="shared" si="6"/>
        <v>4.0081477202348674</v>
      </c>
      <c r="J15" s="548">
        <f t="shared" si="6"/>
        <v>4.8568557234958076</v>
      </c>
      <c r="K15" s="548">
        <f t="shared" si="6"/>
        <v>3.5567991892385922</v>
      </c>
      <c r="L15" s="548">
        <f t="shared" si="6"/>
        <v>5.8437757171096729</v>
      </c>
      <c r="M15" s="548">
        <f t="shared" si="6"/>
        <v>4.176593583477497</v>
      </c>
      <c r="N15" s="548">
        <f t="shared" si="6"/>
        <v>5.1829496382347431</v>
      </c>
      <c r="O15" s="548">
        <f t="shared" si="6"/>
        <v>6.4484531749037259</v>
      </c>
      <c r="P15" s="548">
        <f t="shared" si="6"/>
        <v>8.0184550028189996</v>
      </c>
      <c r="Q15" s="548">
        <f t="shared" si="6"/>
        <v>2.4683797652092965</v>
      </c>
      <c r="R15" s="548">
        <f t="shared" si="6"/>
        <v>2.1055732905328641</v>
      </c>
      <c r="S15" s="548">
        <f>S14/$B$14*100</f>
        <v>5.0015464008965269</v>
      </c>
      <c r="T15" s="548">
        <f>T14/$B$14*100</f>
        <v>10.8453221180062</v>
      </c>
      <c r="U15" s="548">
        <f>U14/$B$14*100</f>
        <v>3.1313654064334902</v>
      </c>
      <c r="V15" s="550">
        <f>V14/$B$14*100</f>
        <v>3.87425485458047</v>
      </c>
    </row>
    <row r="16" spans="1:22" ht="23.25" customHeight="1">
      <c r="A16" s="532" t="s">
        <v>24</v>
      </c>
      <c r="B16" s="548">
        <f>SUM(C16:V16)</f>
        <v>1607697</v>
      </c>
      <c r="C16" s="549">
        <v>5763</v>
      </c>
      <c r="D16" s="549">
        <v>65220</v>
      </c>
      <c r="E16" s="549">
        <v>63951</v>
      </c>
      <c r="F16" s="549">
        <v>132642</v>
      </c>
      <c r="G16" s="549">
        <v>95749</v>
      </c>
      <c r="H16" s="549">
        <v>123493</v>
      </c>
      <c r="I16" s="549">
        <v>64487</v>
      </c>
      <c r="J16" s="549">
        <v>75867</v>
      </c>
      <c r="K16" s="549">
        <v>56103</v>
      </c>
      <c r="L16" s="549">
        <v>91068</v>
      </c>
      <c r="M16" s="549">
        <v>67992</v>
      </c>
      <c r="N16" s="549">
        <v>85213</v>
      </c>
      <c r="O16" s="549">
        <v>107420</v>
      </c>
      <c r="P16" s="549">
        <v>126791</v>
      </c>
      <c r="Q16" s="549">
        <v>44770</v>
      </c>
      <c r="R16" s="549">
        <v>33309</v>
      </c>
      <c r="S16" s="549">
        <v>89975</v>
      </c>
      <c r="T16" s="549">
        <v>162075</v>
      </c>
      <c r="U16" s="549">
        <v>53006</v>
      </c>
      <c r="V16" s="554">
        <v>62803</v>
      </c>
    </row>
    <row r="17" spans="1:22" ht="23.25" customHeight="1">
      <c r="A17" s="529" t="s">
        <v>4</v>
      </c>
      <c r="B17" s="548">
        <f>B16/31</f>
        <v>51861.193548387098</v>
      </c>
      <c r="C17" s="549">
        <v>186</v>
      </c>
      <c r="D17" s="549">
        <v>2104</v>
      </c>
      <c r="E17" s="549">
        <v>2063</v>
      </c>
      <c r="F17" s="549">
        <v>4279</v>
      </c>
      <c r="G17" s="549">
        <v>3089</v>
      </c>
      <c r="H17" s="549">
        <v>3984</v>
      </c>
      <c r="I17" s="549">
        <v>2080</v>
      </c>
      <c r="J17" s="549">
        <v>2447</v>
      </c>
      <c r="K17" s="549">
        <v>1810</v>
      </c>
      <c r="L17" s="549">
        <v>2938</v>
      </c>
      <c r="M17" s="549">
        <v>2193</v>
      </c>
      <c r="N17" s="549">
        <v>2749</v>
      </c>
      <c r="O17" s="549">
        <v>3465</v>
      </c>
      <c r="P17" s="549">
        <v>4090</v>
      </c>
      <c r="Q17" s="549">
        <v>1444</v>
      </c>
      <c r="R17" s="549">
        <v>1074</v>
      </c>
      <c r="S17" s="549">
        <v>2902</v>
      </c>
      <c r="T17" s="549">
        <v>5228</v>
      </c>
      <c r="U17" s="549">
        <v>1710</v>
      </c>
      <c r="V17" s="554">
        <v>2026</v>
      </c>
    </row>
    <row r="18" spans="1:22" ht="23.25" customHeight="1" thickBot="1">
      <c r="A18" s="431" t="s">
        <v>5</v>
      </c>
      <c r="B18" s="551">
        <v>100</v>
      </c>
      <c r="C18" s="551">
        <f>C17/$B$17*100</f>
        <v>0.35864967092679773</v>
      </c>
      <c r="D18" s="551">
        <f t="shared" ref="D18:R18" si="7">D17/$B$17*100</f>
        <v>4.0569833743547443</v>
      </c>
      <c r="E18" s="551">
        <f t="shared" si="7"/>
        <v>3.9779261888278699</v>
      </c>
      <c r="F18" s="551">
        <f t="shared" si="7"/>
        <v>8.2508706553535891</v>
      </c>
      <c r="G18" s="551">
        <f t="shared" si="7"/>
        <v>5.9562840510369801</v>
      </c>
      <c r="H18" s="551">
        <f t="shared" si="7"/>
        <v>7.6820445643675388</v>
      </c>
      <c r="I18" s="551">
        <f t="shared" si="7"/>
        <v>4.0107059974609642</v>
      </c>
      <c r="J18" s="551">
        <f t="shared" si="7"/>
        <v>4.7183642191283557</v>
      </c>
      <c r="K18" s="551">
        <f t="shared" si="7"/>
        <v>3.4900855074059352</v>
      </c>
      <c r="L18" s="551">
        <f t="shared" si="7"/>
        <v>5.6651222214136121</v>
      </c>
      <c r="M18" s="551">
        <f t="shared" si="7"/>
        <v>4.2285953136691798</v>
      </c>
      <c r="N18" s="551">
        <f t="shared" si="7"/>
        <v>5.3006878783750917</v>
      </c>
      <c r="O18" s="551">
        <f t="shared" si="7"/>
        <v>6.6812962890395386</v>
      </c>
      <c r="P18" s="551">
        <f t="shared" si="7"/>
        <v>7.8864363123150687</v>
      </c>
      <c r="Q18" s="551">
        <f t="shared" si="7"/>
        <v>2.7843555097757848</v>
      </c>
      <c r="R18" s="551">
        <f t="shared" si="7"/>
        <v>2.0709126159966709</v>
      </c>
      <c r="S18" s="551">
        <f>S17/$B$17*100</f>
        <v>5.595706156072942</v>
      </c>
      <c r="T18" s="551">
        <f>T17/$B$17*100</f>
        <v>10.080755266695155</v>
      </c>
      <c r="U18" s="551">
        <f>U17/$B$17*100</f>
        <v>3.2972631036818503</v>
      </c>
      <c r="V18" s="552">
        <f>V17/$B$17*100</f>
        <v>3.9065818994499582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61</vt:i4>
      </vt:variant>
    </vt:vector>
  </HeadingPairs>
  <TitlesOfParts>
    <vt:vector size="61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  <vt:lpstr>2021.1분기</vt:lpstr>
      <vt:lpstr>2021.2분기</vt:lpstr>
      <vt:lpstr>2021.3분기</vt:lpstr>
      <vt:lpstr>2021.4분기</vt:lpstr>
      <vt:lpstr>2022.1분기</vt:lpstr>
      <vt:lpstr>2022.2분기</vt:lpstr>
      <vt:lpstr>2022.3분기</vt:lpstr>
      <vt:lpstr>2022.4분기</vt:lpstr>
      <vt:lpstr>2023.1분기</vt:lpstr>
      <vt:lpstr>2023.2분기</vt:lpstr>
      <vt:lpstr>2023.3분기</vt:lpstr>
      <vt:lpstr>2023.4분기</vt:lpstr>
      <vt:lpstr>2024.1분기</vt:lpstr>
      <vt:lpstr>2024.2분기</vt:lpstr>
      <vt:lpstr>2024.3분기</vt:lpstr>
      <vt:lpstr>2024.4분기</vt:lpstr>
      <vt:lpstr>2025.1분기</vt:lpstr>
      <vt:lpstr>2025.2분기</vt:lpstr>
      <vt:lpstr>2025.3분기</vt:lpstr>
      <vt:lpstr>2025.4분기</vt:lpstr>
      <vt:lpstr>2026.1분기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연호 최</cp:lastModifiedBy>
  <cp:lastPrinted>2014-07-02T04:35:47Z</cp:lastPrinted>
  <dcterms:created xsi:type="dcterms:W3CDTF">2007-04-26T09:39:15Z</dcterms:created>
  <dcterms:modified xsi:type="dcterms:W3CDTF">2026-05-26T01:28:09Z</dcterms:modified>
</cp:coreProperties>
</file>