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수송\1.수송(2016년~)\1. 수송통계\2.홈페이지 수송실적(사전정보공개)\"/>
    </mc:Choice>
  </mc:AlternateContent>
  <xr:revisionPtr revIDLastSave="0" documentId="13_ncr:1_{24FB2C46-6DA5-4979-B3D6-49EA55DFA3E1}" xr6:coauthVersionLast="47" xr6:coauthVersionMax="47" xr10:uidLastSave="{00000000-0000-0000-0000-000000000000}"/>
  <bookViews>
    <workbookView xWindow="-120" yWindow="-120" windowWidth="27225" windowHeight="16440" tabRatio="685" firstSheet="46" activeTab="56" xr2:uid="{00000000-000D-0000-FFFF-FFFF00000000}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  <sheet name="2023.2분기" sheetId="60" r:id="rId50"/>
    <sheet name="2023.3분기" sheetId="61" r:id="rId51"/>
    <sheet name="2023.4분기" sheetId="62" r:id="rId52"/>
    <sheet name="2024.1분기" sheetId="63" r:id="rId53"/>
    <sheet name="2024.2분기" sheetId="64" r:id="rId54"/>
    <sheet name="2024.3분기" sheetId="65" r:id="rId55"/>
    <sheet name="2024.4분기" sheetId="66" r:id="rId56"/>
    <sheet name="2025.1분기" sheetId="67" r:id="rId5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67" l="1"/>
  <c r="B17" i="67" s="1"/>
  <c r="O18" i="67" s="1"/>
  <c r="V14" i="67"/>
  <c r="U14" i="67"/>
  <c r="T14" i="67"/>
  <c r="S14" i="67"/>
  <c r="R14" i="67"/>
  <c r="Q14" i="67"/>
  <c r="P14" i="67"/>
  <c r="O14" i="67"/>
  <c r="N14" i="67"/>
  <c r="M14" i="67"/>
  <c r="L14" i="67"/>
  <c r="K14" i="67"/>
  <c r="J14" i="67"/>
  <c r="I14" i="67"/>
  <c r="H14" i="67"/>
  <c r="G14" i="67"/>
  <c r="F14" i="67"/>
  <c r="E14" i="67"/>
  <c r="D14" i="67"/>
  <c r="C14" i="67"/>
  <c r="B13" i="67"/>
  <c r="B14" i="67" s="1"/>
  <c r="V11" i="67"/>
  <c r="U11" i="67"/>
  <c r="T11" i="67"/>
  <c r="S11" i="67"/>
  <c r="R11" i="67"/>
  <c r="Q11" i="67"/>
  <c r="P11" i="67"/>
  <c r="O11" i="67"/>
  <c r="N11" i="67"/>
  <c r="M11" i="67"/>
  <c r="L11" i="67"/>
  <c r="K11" i="67"/>
  <c r="J11" i="67"/>
  <c r="I11" i="67"/>
  <c r="H11" i="67"/>
  <c r="G11" i="67"/>
  <c r="F11" i="67"/>
  <c r="E11" i="67"/>
  <c r="D11" i="67"/>
  <c r="C11" i="67"/>
  <c r="B10" i="67"/>
  <c r="B11" i="67" s="1"/>
  <c r="V7" i="67"/>
  <c r="U7" i="67"/>
  <c r="T7" i="67"/>
  <c r="S7" i="67"/>
  <c r="R7" i="67"/>
  <c r="Q7" i="67"/>
  <c r="P7" i="67"/>
  <c r="O7" i="67"/>
  <c r="N7" i="67"/>
  <c r="M7" i="67"/>
  <c r="L7" i="67"/>
  <c r="K7" i="67"/>
  <c r="J7" i="67"/>
  <c r="I7" i="67"/>
  <c r="H7" i="67"/>
  <c r="G7" i="67"/>
  <c r="F7" i="67"/>
  <c r="E7" i="67"/>
  <c r="D7" i="67"/>
  <c r="C7" i="67"/>
  <c r="B5" i="61"/>
  <c r="B5" i="65"/>
  <c r="B5" i="66"/>
  <c r="C7" i="66"/>
  <c r="C8" i="66" s="1"/>
  <c r="C17" i="66"/>
  <c r="D17" i="66"/>
  <c r="E17" i="66"/>
  <c r="F17" i="66"/>
  <c r="G17" i="66"/>
  <c r="H17" i="66"/>
  <c r="I17" i="66"/>
  <c r="J17" i="66"/>
  <c r="K17" i="66"/>
  <c r="L17" i="66"/>
  <c r="M17" i="66"/>
  <c r="N17" i="66"/>
  <c r="O17" i="66"/>
  <c r="P17" i="66"/>
  <c r="Q17" i="66"/>
  <c r="R17" i="66"/>
  <c r="S17" i="66"/>
  <c r="T17" i="66"/>
  <c r="U17" i="66"/>
  <c r="V17" i="66"/>
  <c r="C14" i="66"/>
  <c r="D14" i="66"/>
  <c r="E14" i="66"/>
  <c r="F14" i="66"/>
  <c r="G14" i="66"/>
  <c r="H14" i="66"/>
  <c r="I14" i="66"/>
  <c r="J14" i="66"/>
  <c r="K14" i="66"/>
  <c r="L14" i="66"/>
  <c r="M14" i="66"/>
  <c r="N14" i="66"/>
  <c r="O14" i="66"/>
  <c r="P14" i="66"/>
  <c r="Q14" i="66"/>
  <c r="R14" i="66"/>
  <c r="S14" i="66"/>
  <c r="T14" i="66"/>
  <c r="U14" i="66"/>
  <c r="V14" i="66"/>
  <c r="F8" i="67" l="1"/>
  <c r="F4" i="67"/>
  <c r="N4" i="67"/>
  <c r="N8" i="67"/>
  <c r="V4" i="67"/>
  <c r="V5" i="67" s="1"/>
  <c r="V8" i="67"/>
  <c r="L4" i="67"/>
  <c r="L5" i="67" s="1"/>
  <c r="L8" i="67"/>
  <c r="G5" i="67"/>
  <c r="G8" i="67"/>
  <c r="G4" i="67"/>
  <c r="O8" i="67"/>
  <c r="O4" i="67"/>
  <c r="H8" i="67"/>
  <c r="H4" i="67"/>
  <c r="H5" i="67" s="1"/>
  <c r="P8" i="67"/>
  <c r="P4" i="67"/>
  <c r="D4" i="67"/>
  <c r="D5" i="67" s="1"/>
  <c r="D8" i="67"/>
  <c r="U4" i="67"/>
  <c r="U8" i="67"/>
  <c r="I8" i="67"/>
  <c r="I4" i="67"/>
  <c r="I5" i="67" s="1"/>
  <c r="Q8" i="67"/>
  <c r="Q4" i="67"/>
  <c r="Q5" i="67" s="1"/>
  <c r="E4" i="67"/>
  <c r="E8" i="67"/>
  <c r="J8" i="67"/>
  <c r="J4" i="67"/>
  <c r="R8" i="67"/>
  <c r="R4" i="67"/>
  <c r="R5" i="67" s="1"/>
  <c r="G18" i="67"/>
  <c r="T4" i="67"/>
  <c r="T5" i="67" s="1"/>
  <c r="T8" i="67"/>
  <c r="M4" i="67"/>
  <c r="M8" i="67"/>
  <c r="C4" i="67"/>
  <c r="C8" i="67"/>
  <c r="K4" i="67"/>
  <c r="K5" i="67" s="1"/>
  <c r="K8" i="67"/>
  <c r="S4" i="67"/>
  <c r="S8" i="67"/>
  <c r="F15" i="67"/>
  <c r="N15" i="67"/>
  <c r="V15" i="67"/>
  <c r="H15" i="67"/>
  <c r="P15" i="67"/>
  <c r="C15" i="67"/>
  <c r="K15" i="67"/>
  <c r="S15" i="67"/>
  <c r="D18" i="67"/>
  <c r="L18" i="67"/>
  <c r="T18" i="67"/>
  <c r="F18" i="67"/>
  <c r="N18" i="67"/>
  <c r="V18" i="67"/>
  <c r="I15" i="67"/>
  <c r="Q15" i="67"/>
  <c r="O5" i="67"/>
  <c r="J5" i="67"/>
  <c r="D15" i="67"/>
  <c r="L15" i="67"/>
  <c r="T15" i="67"/>
  <c r="C5" i="67"/>
  <c r="S5" i="67"/>
  <c r="E15" i="67"/>
  <c r="M15" i="67"/>
  <c r="U15" i="67"/>
  <c r="U5" i="67"/>
  <c r="M5" i="67"/>
  <c r="E5" i="67"/>
  <c r="N5" i="67"/>
  <c r="F5" i="67"/>
  <c r="H12" i="67"/>
  <c r="P12" i="67"/>
  <c r="C12" i="67"/>
  <c r="K12" i="67"/>
  <c r="S12" i="67"/>
  <c r="I18" i="67"/>
  <c r="Q18" i="67"/>
  <c r="T12" i="67"/>
  <c r="Q12" i="67"/>
  <c r="I12" i="67"/>
  <c r="D12" i="67"/>
  <c r="O12" i="67"/>
  <c r="G12" i="67"/>
  <c r="L12" i="67"/>
  <c r="H18" i="67"/>
  <c r="P18" i="67"/>
  <c r="J18" i="67"/>
  <c r="R18" i="67"/>
  <c r="R12" i="67"/>
  <c r="E12" i="67"/>
  <c r="M12" i="67"/>
  <c r="U12" i="67"/>
  <c r="C18" i="67"/>
  <c r="K18" i="67"/>
  <c r="S18" i="67"/>
  <c r="J12" i="67"/>
  <c r="F12" i="67"/>
  <c r="N12" i="67"/>
  <c r="V12" i="67"/>
  <c r="O15" i="67"/>
  <c r="G15" i="67"/>
  <c r="J15" i="67"/>
  <c r="R15" i="67"/>
  <c r="E18" i="67"/>
  <c r="M18" i="67"/>
  <c r="U18" i="67"/>
  <c r="P5" i="67"/>
  <c r="B7" i="67"/>
  <c r="B16" i="66"/>
  <c r="B17" i="66" s="1"/>
  <c r="B13" i="66"/>
  <c r="B14" i="66" s="1"/>
  <c r="G15" i="66" s="1"/>
  <c r="V11" i="66"/>
  <c r="U11" i="66"/>
  <c r="T11" i="66"/>
  <c r="S11" i="66"/>
  <c r="R11" i="66"/>
  <c r="Q11" i="66"/>
  <c r="P11" i="66"/>
  <c r="O11" i="66"/>
  <c r="N11" i="66"/>
  <c r="M11" i="66"/>
  <c r="L11" i="66"/>
  <c r="K11" i="66"/>
  <c r="J11" i="66"/>
  <c r="I11" i="66"/>
  <c r="H11" i="66"/>
  <c r="G11" i="66"/>
  <c r="F11" i="66"/>
  <c r="E11" i="66"/>
  <c r="D11" i="66"/>
  <c r="C11" i="66"/>
  <c r="B10" i="66"/>
  <c r="B11" i="66" s="1"/>
  <c r="V7" i="66"/>
  <c r="V8" i="66" s="1"/>
  <c r="U7" i="66"/>
  <c r="U8" i="66" s="1"/>
  <c r="T7" i="66"/>
  <c r="T8" i="66" s="1"/>
  <c r="S7" i="66"/>
  <c r="S8" i="66" s="1"/>
  <c r="R7" i="66"/>
  <c r="R8" i="66" s="1"/>
  <c r="Q7" i="66"/>
  <c r="Q8" i="66" s="1"/>
  <c r="P7" i="66"/>
  <c r="P8" i="66" s="1"/>
  <c r="O7" i="66"/>
  <c r="O8" i="66" s="1"/>
  <c r="N7" i="66"/>
  <c r="N8" i="66" s="1"/>
  <c r="M7" i="66"/>
  <c r="M8" i="66" s="1"/>
  <c r="L7" i="66"/>
  <c r="L8" i="66" s="1"/>
  <c r="K7" i="66"/>
  <c r="K8" i="66" s="1"/>
  <c r="J7" i="66"/>
  <c r="J8" i="66" s="1"/>
  <c r="I7" i="66"/>
  <c r="I8" i="66" s="1"/>
  <c r="H7" i="66"/>
  <c r="H8" i="66" s="1"/>
  <c r="G7" i="66"/>
  <c r="G8" i="66" s="1"/>
  <c r="F7" i="66"/>
  <c r="F8" i="66" s="1"/>
  <c r="E7" i="66"/>
  <c r="E8" i="66" s="1"/>
  <c r="D7" i="66"/>
  <c r="D8" i="66" s="1"/>
  <c r="B8" i="67" l="1"/>
  <c r="O9" i="67" s="1"/>
  <c r="M9" i="67"/>
  <c r="L9" i="67"/>
  <c r="R9" i="67"/>
  <c r="P9" i="67"/>
  <c r="J9" i="67"/>
  <c r="G9" i="67"/>
  <c r="D9" i="67"/>
  <c r="B4" i="67"/>
  <c r="B5" i="67" s="1"/>
  <c r="U9" i="67"/>
  <c r="Q9" i="67"/>
  <c r="C9" i="67"/>
  <c r="E9" i="67"/>
  <c r="I9" i="67"/>
  <c r="S9" i="67"/>
  <c r="V9" i="67"/>
  <c r="F9" i="67"/>
  <c r="B9" i="67"/>
  <c r="N9" i="67"/>
  <c r="K9" i="67"/>
  <c r="T9" i="67"/>
  <c r="O15" i="66"/>
  <c r="I12" i="66"/>
  <c r="Q12" i="66"/>
  <c r="H15" i="66"/>
  <c r="P15" i="66"/>
  <c r="E15" i="66"/>
  <c r="M15" i="66"/>
  <c r="U15" i="66"/>
  <c r="F15" i="66"/>
  <c r="N15" i="66"/>
  <c r="V15" i="66"/>
  <c r="J12" i="66"/>
  <c r="G18" i="66"/>
  <c r="J18" i="66"/>
  <c r="Q18" i="66"/>
  <c r="I18" i="66"/>
  <c r="P18" i="66"/>
  <c r="H18" i="66"/>
  <c r="O18" i="66"/>
  <c r="R18" i="66"/>
  <c r="C18" i="66"/>
  <c r="K18" i="66"/>
  <c r="S18" i="66"/>
  <c r="R12" i="66"/>
  <c r="D18" i="66"/>
  <c r="L18" i="66"/>
  <c r="T18" i="66"/>
  <c r="S12" i="66"/>
  <c r="V12" i="66"/>
  <c r="N12" i="66"/>
  <c r="F12" i="66"/>
  <c r="C12" i="66"/>
  <c r="U12" i="66"/>
  <c r="M12" i="66"/>
  <c r="E12" i="66"/>
  <c r="K12" i="66"/>
  <c r="T12" i="66"/>
  <c r="L12" i="66"/>
  <c r="D12" i="66"/>
  <c r="G12" i="66"/>
  <c r="O12" i="66"/>
  <c r="Q15" i="66"/>
  <c r="T15" i="66"/>
  <c r="L15" i="66"/>
  <c r="D15" i="66"/>
  <c r="I15" i="66"/>
  <c r="S15" i="66"/>
  <c r="K15" i="66"/>
  <c r="C15" i="66"/>
  <c r="R15" i="66"/>
  <c r="J15" i="66"/>
  <c r="E18" i="66"/>
  <c r="M18" i="66"/>
  <c r="U18" i="66"/>
  <c r="H12" i="66"/>
  <c r="P12" i="66"/>
  <c r="F18" i="66"/>
  <c r="N18" i="66"/>
  <c r="V18" i="66"/>
  <c r="B7" i="66"/>
  <c r="C11" i="65"/>
  <c r="D11" i="65"/>
  <c r="E11" i="65"/>
  <c r="F11" i="65"/>
  <c r="G11" i="65"/>
  <c r="H11" i="65"/>
  <c r="I11" i="65"/>
  <c r="J11" i="65"/>
  <c r="K11" i="65"/>
  <c r="L11" i="65"/>
  <c r="M11" i="65"/>
  <c r="N11" i="65"/>
  <c r="O11" i="65"/>
  <c r="P11" i="65"/>
  <c r="Q11" i="65"/>
  <c r="R11" i="65"/>
  <c r="S11" i="65"/>
  <c r="T11" i="65"/>
  <c r="U11" i="65"/>
  <c r="V11" i="65"/>
  <c r="V17" i="65"/>
  <c r="U17" i="65"/>
  <c r="T17" i="65"/>
  <c r="S17" i="65"/>
  <c r="R17" i="65"/>
  <c r="Q17" i="65"/>
  <c r="P17" i="65"/>
  <c r="O17" i="65"/>
  <c r="N17" i="65"/>
  <c r="M17" i="65"/>
  <c r="L17" i="65"/>
  <c r="K17" i="65"/>
  <c r="J17" i="65"/>
  <c r="I17" i="65"/>
  <c r="H17" i="65"/>
  <c r="G17" i="65"/>
  <c r="F17" i="65"/>
  <c r="E17" i="65"/>
  <c r="D17" i="65"/>
  <c r="C17" i="65"/>
  <c r="B16" i="65"/>
  <c r="B17" i="65" s="1"/>
  <c r="F18" i="65" s="1"/>
  <c r="V14" i="65"/>
  <c r="U14" i="65"/>
  <c r="T14" i="65"/>
  <c r="S14" i="65"/>
  <c r="R14" i="65"/>
  <c r="Q14" i="65"/>
  <c r="P14" i="65"/>
  <c r="O14" i="65"/>
  <c r="N14" i="65"/>
  <c r="M14" i="65"/>
  <c r="L14" i="65"/>
  <c r="K14" i="65"/>
  <c r="J14" i="65"/>
  <c r="I14" i="65"/>
  <c r="H14" i="65"/>
  <c r="G14" i="65"/>
  <c r="F14" i="65"/>
  <c r="E14" i="65"/>
  <c r="D14" i="65"/>
  <c r="C14" i="65"/>
  <c r="B13" i="65"/>
  <c r="B14" i="65" s="1"/>
  <c r="B10" i="65"/>
  <c r="B11" i="65" s="1"/>
  <c r="N12" i="65" s="1"/>
  <c r="V7" i="65"/>
  <c r="U7" i="65"/>
  <c r="T7" i="65"/>
  <c r="S7" i="65"/>
  <c r="S8" i="65" s="1"/>
  <c r="R7" i="65"/>
  <c r="Q7" i="65"/>
  <c r="P7" i="65"/>
  <c r="O7" i="65"/>
  <c r="O8" i="65" s="1"/>
  <c r="N7" i="65"/>
  <c r="M7" i="65"/>
  <c r="L7" i="65"/>
  <c r="K7" i="65"/>
  <c r="K8" i="65" s="1"/>
  <c r="J7" i="65"/>
  <c r="I7" i="65"/>
  <c r="I8" i="65" s="1"/>
  <c r="H7" i="65"/>
  <c r="G7" i="65"/>
  <c r="G8" i="65" s="1"/>
  <c r="F7" i="65"/>
  <c r="E7" i="65"/>
  <c r="D7" i="65"/>
  <c r="C7" i="65"/>
  <c r="C8" i="65" s="1"/>
  <c r="H9" i="67" l="1"/>
  <c r="B6" i="67"/>
  <c r="U6" i="67"/>
  <c r="I6" i="67"/>
  <c r="J6" i="67"/>
  <c r="S6" i="67"/>
  <c r="T6" i="67"/>
  <c r="D6" i="67"/>
  <c r="R6" i="67"/>
  <c r="M6" i="67"/>
  <c r="E6" i="67"/>
  <c r="V6" i="67"/>
  <c r="K6" i="67"/>
  <c r="F6" i="67"/>
  <c r="G6" i="67"/>
  <c r="O6" i="67"/>
  <c r="Q6" i="67"/>
  <c r="L6" i="67"/>
  <c r="N6" i="67"/>
  <c r="H6" i="67"/>
  <c r="P6" i="67"/>
  <c r="C6" i="67"/>
  <c r="B8" i="66"/>
  <c r="G9" i="66" s="1"/>
  <c r="B7" i="65"/>
  <c r="B8" i="65" s="1"/>
  <c r="B9" i="65" s="1"/>
  <c r="D15" i="65"/>
  <c r="T15" i="65"/>
  <c r="K9" i="66"/>
  <c r="O9" i="66"/>
  <c r="M9" i="66"/>
  <c r="N9" i="66"/>
  <c r="F9" i="66"/>
  <c r="I9" i="66"/>
  <c r="U9" i="66"/>
  <c r="T9" i="66"/>
  <c r="E9" i="66"/>
  <c r="L9" i="66"/>
  <c r="R9" i="66"/>
  <c r="P9" i="66"/>
  <c r="S9" i="66"/>
  <c r="H9" i="66"/>
  <c r="C9" i="66"/>
  <c r="J12" i="65"/>
  <c r="P15" i="65"/>
  <c r="N18" i="65"/>
  <c r="J18" i="65"/>
  <c r="V18" i="65"/>
  <c r="D18" i="65"/>
  <c r="H18" i="65"/>
  <c r="L18" i="65"/>
  <c r="P18" i="65"/>
  <c r="T18" i="65"/>
  <c r="G18" i="65"/>
  <c r="K18" i="65"/>
  <c r="O18" i="65"/>
  <c r="S18" i="65"/>
  <c r="Q8" i="65"/>
  <c r="Q9" i="65" s="1"/>
  <c r="E18" i="65"/>
  <c r="I18" i="65"/>
  <c r="M18" i="65"/>
  <c r="Q18" i="65"/>
  <c r="U18" i="65"/>
  <c r="C18" i="65"/>
  <c r="R18" i="65"/>
  <c r="M8" i="65"/>
  <c r="M9" i="65" s="1"/>
  <c r="E8" i="65"/>
  <c r="E9" i="65" s="1"/>
  <c r="U8" i="65"/>
  <c r="U9" i="65" s="1"/>
  <c r="C15" i="65"/>
  <c r="G15" i="65"/>
  <c r="K15" i="65"/>
  <c r="O15" i="65"/>
  <c r="S15" i="65"/>
  <c r="H15" i="65"/>
  <c r="L15" i="65"/>
  <c r="F12" i="65"/>
  <c r="R12" i="65"/>
  <c r="V12" i="65"/>
  <c r="D8" i="65"/>
  <c r="D9" i="65" s="1"/>
  <c r="L8" i="65"/>
  <c r="L9" i="65" s="1"/>
  <c r="T8" i="65"/>
  <c r="T9" i="65" s="1"/>
  <c r="T12" i="65"/>
  <c r="D12" i="65"/>
  <c r="H12" i="65"/>
  <c r="L12" i="65"/>
  <c r="P12" i="65"/>
  <c r="H8" i="65"/>
  <c r="H9" i="65" s="1"/>
  <c r="P8" i="65"/>
  <c r="P9" i="65" s="1"/>
  <c r="E12" i="65"/>
  <c r="I12" i="65"/>
  <c r="M12" i="65"/>
  <c r="Q12" i="65"/>
  <c r="U12" i="65"/>
  <c r="F8" i="65"/>
  <c r="F9" i="65" s="1"/>
  <c r="R8" i="65"/>
  <c r="R9" i="65" s="1"/>
  <c r="I9" i="65"/>
  <c r="C9" i="65"/>
  <c r="G9" i="65"/>
  <c r="K9" i="65"/>
  <c r="O9" i="65"/>
  <c r="S9" i="65"/>
  <c r="J8" i="65"/>
  <c r="J9" i="65" s="1"/>
  <c r="V8" i="65"/>
  <c r="V9" i="65" s="1"/>
  <c r="C12" i="65"/>
  <c r="G12" i="65"/>
  <c r="K12" i="65"/>
  <c r="O12" i="65"/>
  <c r="S12" i="65"/>
  <c r="E15" i="65"/>
  <c r="I15" i="65"/>
  <c r="M15" i="65"/>
  <c r="Q15" i="65"/>
  <c r="U15" i="65"/>
  <c r="N8" i="65"/>
  <c r="N9" i="65" s="1"/>
  <c r="F15" i="65"/>
  <c r="J15" i="65"/>
  <c r="N15" i="65"/>
  <c r="R15" i="65"/>
  <c r="V15" i="65"/>
  <c r="D9" i="66" l="1"/>
  <c r="V9" i="66"/>
  <c r="Q9" i="66"/>
  <c r="J9" i="66"/>
  <c r="B9" i="66"/>
  <c r="V17" i="64"/>
  <c r="C17" i="64"/>
  <c r="D17" i="64"/>
  <c r="E17" i="64"/>
  <c r="F17" i="64"/>
  <c r="G17" i="64"/>
  <c r="H17" i="64"/>
  <c r="I17" i="64"/>
  <c r="J17" i="64"/>
  <c r="K17" i="64"/>
  <c r="L17" i="64"/>
  <c r="M17" i="64"/>
  <c r="N17" i="64"/>
  <c r="O17" i="64"/>
  <c r="P17" i="64"/>
  <c r="Q17" i="64"/>
  <c r="R17" i="64"/>
  <c r="S17" i="64"/>
  <c r="T17" i="64"/>
  <c r="U17" i="64"/>
  <c r="V14" i="64"/>
  <c r="C14" i="64"/>
  <c r="D14" i="64"/>
  <c r="E14" i="64"/>
  <c r="F14" i="64"/>
  <c r="G14" i="64"/>
  <c r="H14" i="64"/>
  <c r="I14" i="64"/>
  <c r="J14" i="64"/>
  <c r="K14" i="64"/>
  <c r="L14" i="64"/>
  <c r="M14" i="64"/>
  <c r="N14" i="64"/>
  <c r="O14" i="64"/>
  <c r="P14" i="64"/>
  <c r="Q14" i="64"/>
  <c r="R14" i="64"/>
  <c r="S14" i="64"/>
  <c r="T14" i="64"/>
  <c r="U14" i="64"/>
  <c r="B14" i="64"/>
  <c r="V11" i="64"/>
  <c r="C11" i="64"/>
  <c r="D11" i="64"/>
  <c r="E11" i="64"/>
  <c r="F11" i="64"/>
  <c r="G11" i="64"/>
  <c r="H11" i="64"/>
  <c r="I11" i="64"/>
  <c r="J11" i="64"/>
  <c r="K11" i="64"/>
  <c r="L11" i="64"/>
  <c r="M11" i="64"/>
  <c r="N11" i="64"/>
  <c r="O11" i="64"/>
  <c r="P11" i="64"/>
  <c r="Q11" i="64"/>
  <c r="R11" i="64"/>
  <c r="S11" i="64"/>
  <c r="T11" i="64"/>
  <c r="U11" i="64"/>
  <c r="B16" i="64"/>
  <c r="B17" i="64" s="1"/>
  <c r="B13" i="64"/>
  <c r="B10" i="64"/>
  <c r="B11" i="64" s="1"/>
  <c r="V7" i="64"/>
  <c r="U7" i="64"/>
  <c r="U8" i="64" s="1"/>
  <c r="T7" i="64"/>
  <c r="T8" i="64" s="1"/>
  <c r="S7" i="64"/>
  <c r="S8" i="64" s="1"/>
  <c r="R7" i="64"/>
  <c r="R8" i="64" s="1"/>
  <c r="Q7" i="64"/>
  <c r="Q8" i="64" s="1"/>
  <c r="P7" i="64"/>
  <c r="P8" i="64" s="1"/>
  <c r="O7" i="64"/>
  <c r="O8" i="64" s="1"/>
  <c r="N7" i="64"/>
  <c r="N8" i="64" s="1"/>
  <c r="M7" i="64"/>
  <c r="M8" i="64" s="1"/>
  <c r="L7" i="64"/>
  <c r="L8" i="64" s="1"/>
  <c r="K7" i="64"/>
  <c r="K8" i="64" s="1"/>
  <c r="J7" i="64"/>
  <c r="J8" i="64" s="1"/>
  <c r="I7" i="64"/>
  <c r="I8" i="64" s="1"/>
  <c r="H7" i="64"/>
  <c r="H8" i="64" s="1"/>
  <c r="G7" i="64"/>
  <c r="G8" i="64" s="1"/>
  <c r="F7" i="64"/>
  <c r="F8" i="64" s="1"/>
  <c r="E7" i="64"/>
  <c r="E8" i="64" s="1"/>
  <c r="D7" i="64"/>
  <c r="D8" i="64" s="1"/>
  <c r="C7" i="64"/>
  <c r="C8" i="64" s="1"/>
  <c r="U12" i="64" l="1"/>
  <c r="E12" i="64"/>
  <c r="Q12" i="64"/>
  <c r="M12" i="64"/>
  <c r="I12" i="64"/>
  <c r="V8" i="64"/>
  <c r="C18" i="64"/>
  <c r="G18" i="64"/>
  <c r="S18" i="64"/>
  <c r="D18" i="64"/>
  <c r="H18" i="64"/>
  <c r="L18" i="64"/>
  <c r="P18" i="64"/>
  <c r="T18" i="64"/>
  <c r="B7" i="64"/>
  <c r="B8" i="64" s="1"/>
  <c r="B9" i="64" s="1"/>
  <c r="J12" i="64"/>
  <c r="R12" i="64"/>
  <c r="C12" i="64"/>
  <c r="G12" i="64"/>
  <c r="K12" i="64"/>
  <c r="O12" i="64"/>
  <c r="S12" i="64"/>
  <c r="E18" i="64"/>
  <c r="I18" i="64"/>
  <c r="M18" i="64"/>
  <c r="Q18" i="64"/>
  <c r="U18" i="64"/>
  <c r="F12" i="64"/>
  <c r="N12" i="64"/>
  <c r="V12" i="64"/>
  <c r="D12" i="64"/>
  <c r="H12" i="64"/>
  <c r="L12" i="64"/>
  <c r="P12" i="64"/>
  <c r="T12" i="64"/>
  <c r="K18" i="64"/>
  <c r="O18" i="64"/>
  <c r="F18" i="64"/>
  <c r="J18" i="64"/>
  <c r="N18" i="64"/>
  <c r="R18" i="64"/>
  <c r="V18" i="64"/>
  <c r="T15" i="64"/>
  <c r="V14" i="63"/>
  <c r="E14" i="63"/>
  <c r="F14" i="63"/>
  <c r="G14" i="63"/>
  <c r="H14" i="63"/>
  <c r="I14" i="63"/>
  <c r="J14" i="63"/>
  <c r="K14" i="63"/>
  <c r="L14" i="63"/>
  <c r="M14" i="63"/>
  <c r="N14" i="63"/>
  <c r="O14" i="63"/>
  <c r="P14" i="63"/>
  <c r="Q14" i="63"/>
  <c r="R14" i="63"/>
  <c r="S14" i="63"/>
  <c r="T14" i="63"/>
  <c r="U14" i="63"/>
  <c r="D14" i="63"/>
  <c r="C14" i="63"/>
  <c r="V17" i="63"/>
  <c r="U17" i="63"/>
  <c r="T17" i="63"/>
  <c r="S17" i="63"/>
  <c r="R17" i="63"/>
  <c r="Q17" i="63"/>
  <c r="P17" i="63"/>
  <c r="O17" i="63"/>
  <c r="N17" i="63"/>
  <c r="M17" i="63"/>
  <c r="L17" i="63"/>
  <c r="K17" i="63"/>
  <c r="J17" i="63"/>
  <c r="I17" i="63"/>
  <c r="H17" i="63"/>
  <c r="G17" i="63"/>
  <c r="F17" i="63"/>
  <c r="E17" i="63"/>
  <c r="D17" i="63"/>
  <c r="C17" i="63"/>
  <c r="B16" i="63"/>
  <c r="B17" i="63" s="1"/>
  <c r="B13" i="63"/>
  <c r="B14" i="63" s="1"/>
  <c r="V11" i="63"/>
  <c r="U11" i="63"/>
  <c r="T11" i="63"/>
  <c r="S11" i="63"/>
  <c r="R11" i="63"/>
  <c r="Q11" i="63"/>
  <c r="P11" i="63"/>
  <c r="O11" i="63"/>
  <c r="N11" i="63"/>
  <c r="M11" i="63"/>
  <c r="L11" i="63"/>
  <c r="K11" i="63"/>
  <c r="J11" i="63"/>
  <c r="I11" i="63"/>
  <c r="H11" i="63"/>
  <c r="G11" i="63"/>
  <c r="F11" i="63"/>
  <c r="E11" i="63"/>
  <c r="D11" i="63"/>
  <c r="C11" i="63"/>
  <c r="B10" i="63"/>
  <c r="B11" i="63" s="1"/>
  <c r="V7" i="63"/>
  <c r="V8" i="63" s="1"/>
  <c r="U7" i="63"/>
  <c r="U8" i="63" s="1"/>
  <c r="T7" i="63"/>
  <c r="T8" i="63" s="1"/>
  <c r="S7" i="63"/>
  <c r="S8" i="63" s="1"/>
  <c r="R7" i="63"/>
  <c r="R8" i="63" s="1"/>
  <c r="Q7" i="63"/>
  <c r="Q8" i="63" s="1"/>
  <c r="P7" i="63"/>
  <c r="P4" i="63" s="1"/>
  <c r="P5" i="63" s="1"/>
  <c r="O7" i="63"/>
  <c r="O8" i="63" s="1"/>
  <c r="N7" i="63"/>
  <c r="N8" i="63" s="1"/>
  <c r="M7" i="63"/>
  <c r="M8" i="63" s="1"/>
  <c r="L7" i="63"/>
  <c r="L8" i="63" s="1"/>
  <c r="K7" i="63"/>
  <c r="K8" i="63" s="1"/>
  <c r="J7" i="63"/>
  <c r="J4" i="63" s="1"/>
  <c r="J5" i="63" s="1"/>
  <c r="I7" i="63"/>
  <c r="I8" i="63" s="1"/>
  <c r="H7" i="63"/>
  <c r="H8" i="63" s="1"/>
  <c r="G7" i="63"/>
  <c r="G8" i="63" s="1"/>
  <c r="F7" i="63"/>
  <c r="F8" i="63" s="1"/>
  <c r="E7" i="63"/>
  <c r="E8" i="63" s="1"/>
  <c r="D7" i="63"/>
  <c r="D8" i="63" s="1"/>
  <c r="C7" i="63"/>
  <c r="C8" i="63" s="1"/>
  <c r="I4" i="63"/>
  <c r="I5" i="63" s="1"/>
  <c r="U4" i="64" l="1"/>
  <c r="U4" i="65" s="1"/>
  <c r="S9" i="64"/>
  <c r="V4" i="63"/>
  <c r="V5" i="63" s="1"/>
  <c r="F4" i="64"/>
  <c r="F5" i="64" s="1"/>
  <c r="O4" i="64"/>
  <c r="O4" i="65" s="1"/>
  <c r="C4" i="64"/>
  <c r="C4" i="65" s="1"/>
  <c r="H4" i="64"/>
  <c r="H5" i="64" s="1"/>
  <c r="U5" i="64"/>
  <c r="S4" i="64"/>
  <c r="P4" i="64"/>
  <c r="L4" i="64"/>
  <c r="N4" i="64"/>
  <c r="E4" i="64"/>
  <c r="R4" i="64"/>
  <c r="I4" i="64"/>
  <c r="F4" i="65"/>
  <c r="G4" i="64"/>
  <c r="M4" i="64"/>
  <c r="D4" i="64"/>
  <c r="J4" i="64"/>
  <c r="U4" i="63"/>
  <c r="U5" i="63" s="1"/>
  <c r="K4" i="64"/>
  <c r="Q4" i="64"/>
  <c r="T4" i="64"/>
  <c r="V4" i="64"/>
  <c r="O9" i="64"/>
  <c r="L9" i="64"/>
  <c r="K9" i="64"/>
  <c r="Q9" i="64"/>
  <c r="C9" i="64"/>
  <c r="M9" i="64"/>
  <c r="G9" i="64"/>
  <c r="H9" i="64"/>
  <c r="R9" i="64"/>
  <c r="I9" i="64"/>
  <c r="T9" i="64"/>
  <c r="D9" i="64"/>
  <c r="N9" i="64"/>
  <c r="V9" i="64"/>
  <c r="U9" i="64"/>
  <c r="E9" i="64"/>
  <c r="P9" i="64"/>
  <c r="F9" i="64"/>
  <c r="J9" i="64"/>
  <c r="G15" i="64"/>
  <c r="N15" i="64"/>
  <c r="L15" i="64"/>
  <c r="S15" i="64"/>
  <c r="C15" i="64"/>
  <c r="U15" i="64"/>
  <c r="P15" i="64"/>
  <c r="J15" i="64"/>
  <c r="D15" i="64"/>
  <c r="O15" i="64"/>
  <c r="Q15" i="64"/>
  <c r="H15" i="64"/>
  <c r="V15" i="64"/>
  <c r="F15" i="64"/>
  <c r="M15" i="64"/>
  <c r="K15" i="64"/>
  <c r="I15" i="64"/>
  <c r="R15" i="64"/>
  <c r="E15" i="64"/>
  <c r="E4" i="63"/>
  <c r="E5" i="63" s="1"/>
  <c r="K18" i="63"/>
  <c r="Q4" i="63"/>
  <c r="Q5" i="63" s="1"/>
  <c r="J8" i="63"/>
  <c r="P8" i="63"/>
  <c r="F18" i="63"/>
  <c r="J18" i="63"/>
  <c r="N18" i="63"/>
  <c r="R18" i="63"/>
  <c r="V18" i="63"/>
  <c r="C18" i="63"/>
  <c r="G18" i="63"/>
  <c r="O18" i="63"/>
  <c r="S18" i="63"/>
  <c r="D18" i="63"/>
  <c r="H18" i="63"/>
  <c r="L18" i="63"/>
  <c r="P18" i="63"/>
  <c r="T18" i="63"/>
  <c r="M4" i="63"/>
  <c r="M5" i="63" s="1"/>
  <c r="E18" i="63"/>
  <c r="I18" i="63"/>
  <c r="M18" i="63"/>
  <c r="Q18" i="63"/>
  <c r="U18" i="63"/>
  <c r="L4" i="63"/>
  <c r="L5" i="63" s="1"/>
  <c r="F4" i="63"/>
  <c r="F5" i="63" s="1"/>
  <c r="N4" i="63"/>
  <c r="N5" i="63" s="1"/>
  <c r="C12" i="63"/>
  <c r="G12" i="63"/>
  <c r="K12" i="63"/>
  <c r="O12" i="63"/>
  <c r="S12" i="63"/>
  <c r="B7" i="63"/>
  <c r="B8" i="63" s="1"/>
  <c r="B9" i="63" s="1"/>
  <c r="H4" i="63"/>
  <c r="H5" i="63" s="1"/>
  <c r="R4" i="63"/>
  <c r="R5" i="63" s="1"/>
  <c r="D12" i="63"/>
  <c r="H12" i="63"/>
  <c r="L12" i="63"/>
  <c r="P12" i="63"/>
  <c r="T12" i="63"/>
  <c r="E12" i="63"/>
  <c r="I12" i="63"/>
  <c r="M12" i="63"/>
  <c r="Q12" i="63"/>
  <c r="U12" i="63"/>
  <c r="D4" i="63"/>
  <c r="D5" i="63" s="1"/>
  <c r="T4" i="63"/>
  <c r="T5" i="63" s="1"/>
  <c r="F12" i="63"/>
  <c r="J12" i="63"/>
  <c r="N12" i="63"/>
  <c r="R12" i="63"/>
  <c r="V12" i="63"/>
  <c r="C4" i="63"/>
  <c r="C5" i="63" s="1"/>
  <c r="G4" i="63"/>
  <c r="G5" i="63" s="1"/>
  <c r="K4" i="63"/>
  <c r="K5" i="63" s="1"/>
  <c r="O4" i="63"/>
  <c r="O5" i="63" s="1"/>
  <c r="S4" i="63"/>
  <c r="S5" i="63" s="1"/>
  <c r="K15" i="63"/>
  <c r="O5" i="64" l="1"/>
  <c r="C5" i="64"/>
  <c r="R9" i="63"/>
  <c r="H4" i="65"/>
  <c r="Q4" i="65"/>
  <c r="Q5" i="64"/>
  <c r="P5" i="64"/>
  <c r="P4" i="65"/>
  <c r="K4" i="65"/>
  <c r="K5" i="64"/>
  <c r="I5" i="64"/>
  <c r="I4" i="65"/>
  <c r="S4" i="65"/>
  <c r="S5" i="64"/>
  <c r="D5" i="64"/>
  <c r="D4" i="65"/>
  <c r="R4" i="65"/>
  <c r="R5" i="64"/>
  <c r="J5" i="64"/>
  <c r="J4" i="65"/>
  <c r="P9" i="63"/>
  <c r="M4" i="65"/>
  <c r="M5" i="64"/>
  <c r="E5" i="64"/>
  <c r="E4" i="65"/>
  <c r="U5" i="65"/>
  <c r="U4" i="66"/>
  <c r="U5" i="66" s="1"/>
  <c r="C4" i="66"/>
  <c r="C5" i="65"/>
  <c r="V5" i="64"/>
  <c r="V4" i="65"/>
  <c r="G5" i="64"/>
  <c r="G4" i="65"/>
  <c r="N5" i="64"/>
  <c r="N4" i="65"/>
  <c r="O5" i="65"/>
  <c r="O4" i="66"/>
  <c r="O5" i="66" s="1"/>
  <c r="H5" i="65"/>
  <c r="H4" i="66"/>
  <c r="H5" i="66" s="1"/>
  <c r="B4" i="64"/>
  <c r="B5" i="64" s="1"/>
  <c r="U6" i="64" s="1"/>
  <c r="T4" i="65"/>
  <c r="T5" i="64"/>
  <c r="F4" i="66"/>
  <c r="F5" i="66" s="1"/>
  <c r="F5" i="65"/>
  <c r="L5" i="64"/>
  <c r="L4" i="65"/>
  <c r="S9" i="63"/>
  <c r="C9" i="63"/>
  <c r="H9" i="63"/>
  <c r="K9" i="63"/>
  <c r="U9" i="63"/>
  <c r="F9" i="63"/>
  <c r="M9" i="63"/>
  <c r="J9" i="63"/>
  <c r="N9" i="63"/>
  <c r="G9" i="63"/>
  <c r="Q9" i="63"/>
  <c r="D9" i="63"/>
  <c r="T9" i="63"/>
  <c r="O9" i="63"/>
  <c r="E9" i="63"/>
  <c r="I9" i="63"/>
  <c r="L9" i="63"/>
  <c r="V9" i="63"/>
  <c r="M15" i="63"/>
  <c r="P15" i="63"/>
  <c r="L15" i="63"/>
  <c r="V15" i="63"/>
  <c r="S15" i="63"/>
  <c r="C15" i="63"/>
  <c r="R15" i="63"/>
  <c r="G15" i="63"/>
  <c r="B4" i="63"/>
  <c r="U15" i="63"/>
  <c r="E15" i="63"/>
  <c r="N15" i="63"/>
  <c r="H15" i="63"/>
  <c r="J15" i="63"/>
  <c r="O15" i="63"/>
  <c r="F15" i="63"/>
  <c r="I15" i="63"/>
  <c r="Q15" i="63"/>
  <c r="T15" i="63"/>
  <c r="D15" i="63"/>
  <c r="N6" i="64" l="1"/>
  <c r="T6" i="64"/>
  <c r="G6" i="64"/>
  <c r="V6" i="64"/>
  <c r="M6" i="64"/>
  <c r="Q6" i="64"/>
  <c r="S6" i="64"/>
  <c r="J6" i="64"/>
  <c r="I6" i="64"/>
  <c r="K6" i="64"/>
  <c r="R6" i="64"/>
  <c r="T5" i="65"/>
  <c r="T4" i="66"/>
  <c r="T5" i="66" s="1"/>
  <c r="G5" i="65"/>
  <c r="G4" i="66"/>
  <c r="G5" i="66" s="1"/>
  <c r="I5" i="65"/>
  <c r="I4" i="66"/>
  <c r="I5" i="66" s="1"/>
  <c r="E5" i="65"/>
  <c r="E4" i="66"/>
  <c r="E5" i="66" s="1"/>
  <c r="R4" i="66"/>
  <c r="R5" i="66" s="1"/>
  <c r="R5" i="65"/>
  <c r="K4" i="66"/>
  <c r="K5" i="66" s="1"/>
  <c r="K5" i="65"/>
  <c r="J4" i="66"/>
  <c r="J5" i="66" s="1"/>
  <c r="J5" i="65"/>
  <c r="O6" i="64"/>
  <c r="H6" i="64"/>
  <c r="B6" i="64"/>
  <c r="V4" i="66"/>
  <c r="V5" i="66" s="1"/>
  <c r="V5" i="65"/>
  <c r="D5" i="65"/>
  <c r="D4" i="66"/>
  <c r="D5" i="66" s="1"/>
  <c r="P5" i="65"/>
  <c r="P4" i="66"/>
  <c r="P5" i="66" s="1"/>
  <c r="C6" i="64"/>
  <c r="E6" i="64"/>
  <c r="P6" i="64"/>
  <c r="L5" i="65"/>
  <c r="L4" i="66"/>
  <c r="L5" i="66" s="1"/>
  <c r="C5" i="66"/>
  <c r="F6" i="64"/>
  <c r="B4" i="65"/>
  <c r="U6" i="65" s="1"/>
  <c r="M5" i="65"/>
  <c r="M4" i="66"/>
  <c r="M5" i="66" s="1"/>
  <c r="N4" i="66"/>
  <c r="N5" i="66" s="1"/>
  <c r="N5" i="65"/>
  <c r="D6" i="64"/>
  <c r="L6" i="64"/>
  <c r="S5" i="65"/>
  <c r="S4" i="66"/>
  <c r="S5" i="66" s="1"/>
  <c r="Q5" i="65"/>
  <c r="Q4" i="66"/>
  <c r="Q5" i="66" s="1"/>
  <c r="B5" i="63"/>
  <c r="K6" i="63" s="1"/>
  <c r="H6" i="63"/>
  <c r="V17" i="62"/>
  <c r="U17" i="62"/>
  <c r="T17" i="62"/>
  <c r="S17" i="62"/>
  <c r="R17" i="62"/>
  <c r="Q17" i="62"/>
  <c r="P17" i="62"/>
  <c r="O17" i="62"/>
  <c r="N17" i="62"/>
  <c r="M17" i="62"/>
  <c r="L17" i="62"/>
  <c r="K17" i="62"/>
  <c r="J17" i="62"/>
  <c r="I17" i="62"/>
  <c r="H17" i="62"/>
  <c r="G17" i="62"/>
  <c r="F17" i="62"/>
  <c r="E17" i="62"/>
  <c r="D17" i="62"/>
  <c r="C17" i="62"/>
  <c r="B16" i="62"/>
  <c r="B17" i="62" s="1"/>
  <c r="V14" i="62"/>
  <c r="U14" i="62"/>
  <c r="T14" i="62"/>
  <c r="S14" i="62"/>
  <c r="R14" i="62"/>
  <c r="Q14" i="62"/>
  <c r="P14" i="62"/>
  <c r="O14" i="62"/>
  <c r="N14" i="62"/>
  <c r="M14" i="62"/>
  <c r="L14" i="62"/>
  <c r="K14" i="62"/>
  <c r="J14" i="62"/>
  <c r="I14" i="62"/>
  <c r="H14" i="62"/>
  <c r="G14" i="62"/>
  <c r="F14" i="62"/>
  <c r="E14" i="62"/>
  <c r="D14" i="62"/>
  <c r="C14" i="62"/>
  <c r="B13" i="62"/>
  <c r="V11" i="62"/>
  <c r="U11" i="62"/>
  <c r="T11" i="62"/>
  <c r="S11" i="62"/>
  <c r="R11" i="62"/>
  <c r="Q11" i="62"/>
  <c r="P11" i="62"/>
  <c r="O11" i="62"/>
  <c r="N11" i="62"/>
  <c r="M11" i="62"/>
  <c r="L11" i="62"/>
  <c r="K11" i="62"/>
  <c r="J11" i="62"/>
  <c r="I11" i="62"/>
  <c r="H11" i="62"/>
  <c r="G11" i="62"/>
  <c r="F11" i="62"/>
  <c r="E11" i="62"/>
  <c r="D11" i="62"/>
  <c r="C11" i="62"/>
  <c r="B10" i="62"/>
  <c r="V7" i="62"/>
  <c r="V8" i="62" s="1"/>
  <c r="U7" i="62"/>
  <c r="U8" i="62" s="1"/>
  <c r="T7" i="62"/>
  <c r="T8" i="62" s="1"/>
  <c r="S7" i="62"/>
  <c r="S8" i="62" s="1"/>
  <c r="R7" i="62"/>
  <c r="R8" i="62" s="1"/>
  <c r="Q7" i="62"/>
  <c r="Q8" i="62" s="1"/>
  <c r="P7" i="62"/>
  <c r="P8" i="62" s="1"/>
  <c r="O7" i="62"/>
  <c r="O8" i="62" s="1"/>
  <c r="N7" i="62"/>
  <c r="N8" i="62" s="1"/>
  <c r="M7" i="62"/>
  <c r="M8" i="62" s="1"/>
  <c r="L7" i="62"/>
  <c r="L8" i="62" s="1"/>
  <c r="K7" i="62"/>
  <c r="K8" i="62" s="1"/>
  <c r="J7" i="62"/>
  <c r="J8" i="62" s="1"/>
  <c r="I7" i="62"/>
  <c r="I8" i="62" s="1"/>
  <c r="H7" i="62"/>
  <c r="H8" i="62" s="1"/>
  <c r="G7" i="62"/>
  <c r="G8" i="62" s="1"/>
  <c r="F7" i="62"/>
  <c r="F8" i="62" s="1"/>
  <c r="E7" i="62"/>
  <c r="E8" i="62" s="1"/>
  <c r="D7" i="62"/>
  <c r="D8" i="62" s="1"/>
  <c r="C7" i="62"/>
  <c r="C8" i="62" s="1"/>
  <c r="O6" i="65" l="1"/>
  <c r="L6" i="65"/>
  <c r="K6" i="65"/>
  <c r="I6" i="65"/>
  <c r="F6" i="65"/>
  <c r="R6" i="65"/>
  <c r="G6" i="65"/>
  <c r="D6" i="65"/>
  <c r="Q6" i="65"/>
  <c r="V6" i="65"/>
  <c r="B6" i="65"/>
  <c r="T6" i="65"/>
  <c r="H6" i="65"/>
  <c r="P6" i="65"/>
  <c r="E6" i="65"/>
  <c r="N6" i="65"/>
  <c r="B4" i="66"/>
  <c r="R6" i="66" s="1"/>
  <c r="S6" i="65"/>
  <c r="C6" i="65"/>
  <c r="M6" i="65"/>
  <c r="J6" i="65"/>
  <c r="N6" i="63"/>
  <c r="L6" i="63"/>
  <c r="Q6" i="63"/>
  <c r="T6" i="63"/>
  <c r="I6" i="63"/>
  <c r="C6" i="63"/>
  <c r="F6" i="63"/>
  <c r="R6" i="63"/>
  <c r="P6" i="63"/>
  <c r="O6" i="63"/>
  <c r="U6" i="63"/>
  <c r="E6" i="63"/>
  <c r="B6" i="63"/>
  <c r="S6" i="63"/>
  <c r="J6" i="63"/>
  <c r="M6" i="63"/>
  <c r="V6" i="63"/>
  <c r="D6" i="63"/>
  <c r="G6" i="63"/>
  <c r="F18" i="62"/>
  <c r="J18" i="62"/>
  <c r="N18" i="62"/>
  <c r="R18" i="62"/>
  <c r="V18" i="62"/>
  <c r="C18" i="62"/>
  <c r="G18" i="62"/>
  <c r="K18" i="62"/>
  <c r="O18" i="62"/>
  <c r="S18" i="62"/>
  <c r="D18" i="62"/>
  <c r="H18" i="62"/>
  <c r="L18" i="62"/>
  <c r="P18" i="62"/>
  <c r="T18" i="62"/>
  <c r="E18" i="62"/>
  <c r="I18" i="62"/>
  <c r="M18" i="62"/>
  <c r="Q18" i="62"/>
  <c r="U18" i="62"/>
  <c r="B7" i="62"/>
  <c r="B8" i="62" s="1"/>
  <c r="Q12" i="62"/>
  <c r="B11" i="62"/>
  <c r="E12" i="62" s="1"/>
  <c r="J12" i="62"/>
  <c r="N12" i="62"/>
  <c r="C12" i="62"/>
  <c r="G12" i="62"/>
  <c r="R9" i="62"/>
  <c r="D12" i="62"/>
  <c r="H12" i="62"/>
  <c r="P12" i="62"/>
  <c r="B14" i="62"/>
  <c r="U15" i="62" s="1"/>
  <c r="V17" i="61"/>
  <c r="U17" i="61"/>
  <c r="T17" i="61"/>
  <c r="S17" i="61"/>
  <c r="R17" i="61"/>
  <c r="Q17" i="61"/>
  <c r="P17" i="61"/>
  <c r="O17" i="61"/>
  <c r="N17" i="61"/>
  <c r="M17" i="61"/>
  <c r="L17" i="61"/>
  <c r="K17" i="61"/>
  <c r="J17" i="61"/>
  <c r="I17" i="61"/>
  <c r="H17" i="61"/>
  <c r="G17" i="61"/>
  <c r="F17" i="61"/>
  <c r="E17" i="61"/>
  <c r="D17" i="61"/>
  <c r="C17" i="61"/>
  <c r="B16" i="61"/>
  <c r="B17" i="61" s="1"/>
  <c r="V14" i="61"/>
  <c r="U14" i="61"/>
  <c r="T14" i="61"/>
  <c r="S14" i="61"/>
  <c r="R14" i="61"/>
  <c r="Q14" i="61"/>
  <c r="P14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C14" i="61"/>
  <c r="B13" i="61"/>
  <c r="B14" i="61" s="1"/>
  <c r="V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B10" i="61"/>
  <c r="B11" i="61" s="1"/>
  <c r="V7" i="61"/>
  <c r="V8" i="61" s="1"/>
  <c r="U7" i="61"/>
  <c r="U8" i="61" s="1"/>
  <c r="T7" i="61"/>
  <c r="S7" i="61"/>
  <c r="S8" i="61" s="1"/>
  <c r="R7" i="61"/>
  <c r="R8" i="61" s="1"/>
  <c r="Q7" i="61"/>
  <c r="Q8" i="61" s="1"/>
  <c r="P7" i="61"/>
  <c r="O7" i="61"/>
  <c r="N7" i="61"/>
  <c r="N8" i="61" s="1"/>
  <c r="M7" i="61"/>
  <c r="M8" i="61" s="1"/>
  <c r="L7" i="61"/>
  <c r="K7" i="61"/>
  <c r="K8" i="61" s="1"/>
  <c r="J7" i="61"/>
  <c r="J8" i="61" s="1"/>
  <c r="I7" i="61"/>
  <c r="I8" i="61" s="1"/>
  <c r="H7" i="61"/>
  <c r="G7" i="61"/>
  <c r="G8" i="61" s="1"/>
  <c r="F7" i="61"/>
  <c r="F8" i="61" s="1"/>
  <c r="E7" i="61"/>
  <c r="E8" i="61" s="1"/>
  <c r="D7" i="61"/>
  <c r="C7" i="61"/>
  <c r="C8" i="61" s="1"/>
  <c r="D12" i="61" l="1"/>
  <c r="L12" i="61"/>
  <c r="T12" i="61"/>
  <c r="S12" i="62"/>
  <c r="H12" i="61"/>
  <c r="P12" i="61"/>
  <c r="I12" i="62"/>
  <c r="E6" i="66"/>
  <c r="C6" i="66"/>
  <c r="M6" i="66"/>
  <c r="T6" i="66"/>
  <c r="S6" i="66"/>
  <c r="I6" i="66"/>
  <c r="B6" i="66"/>
  <c r="F6" i="66"/>
  <c r="O6" i="66"/>
  <c r="H6" i="66"/>
  <c r="U6" i="66"/>
  <c r="K6" i="66"/>
  <c r="J6" i="66"/>
  <c r="P6" i="66"/>
  <c r="V6" i="66"/>
  <c r="D6" i="66"/>
  <c r="N6" i="66"/>
  <c r="G6" i="66"/>
  <c r="L6" i="66"/>
  <c r="Q6" i="66"/>
  <c r="D15" i="62"/>
  <c r="C15" i="62"/>
  <c r="T15" i="62"/>
  <c r="S15" i="62"/>
  <c r="R15" i="62"/>
  <c r="I15" i="62"/>
  <c r="P15" i="62"/>
  <c r="K15" i="62"/>
  <c r="N15" i="62"/>
  <c r="E15" i="62"/>
  <c r="H15" i="62"/>
  <c r="G15" i="62"/>
  <c r="J15" i="62"/>
  <c r="M15" i="62"/>
  <c r="V9" i="62"/>
  <c r="P9" i="62"/>
  <c r="B9" i="62"/>
  <c r="I9" i="62"/>
  <c r="T12" i="62"/>
  <c r="U12" i="62"/>
  <c r="K12" i="62"/>
  <c r="R12" i="62"/>
  <c r="G9" i="62"/>
  <c r="L9" i="62"/>
  <c r="E9" i="62"/>
  <c r="F9" i="62"/>
  <c r="H9" i="62"/>
  <c r="M9" i="62"/>
  <c r="L12" i="62"/>
  <c r="M12" i="62"/>
  <c r="O12" i="62"/>
  <c r="S9" i="62"/>
  <c r="C9" i="62"/>
  <c r="V12" i="62"/>
  <c r="F12" i="62"/>
  <c r="N9" i="62"/>
  <c r="T9" i="62"/>
  <c r="D9" i="62"/>
  <c r="Q9" i="62"/>
  <c r="U9" i="62"/>
  <c r="O9" i="62"/>
  <c r="J9" i="62"/>
  <c r="K9" i="62"/>
  <c r="L15" i="62"/>
  <c r="Q15" i="62"/>
  <c r="O15" i="62"/>
  <c r="V15" i="62"/>
  <c r="F15" i="62"/>
  <c r="E12" i="61"/>
  <c r="I12" i="61"/>
  <c r="M12" i="61"/>
  <c r="Q12" i="61"/>
  <c r="U12" i="61"/>
  <c r="C12" i="61"/>
  <c r="G12" i="61"/>
  <c r="K12" i="61"/>
  <c r="O12" i="61"/>
  <c r="S12" i="61"/>
  <c r="I15" i="61"/>
  <c r="Q15" i="61"/>
  <c r="C18" i="61"/>
  <c r="G18" i="61"/>
  <c r="K18" i="61"/>
  <c r="O18" i="61"/>
  <c r="S18" i="61"/>
  <c r="L18" i="61"/>
  <c r="E18" i="61"/>
  <c r="I18" i="61"/>
  <c r="M18" i="61"/>
  <c r="Q18" i="61"/>
  <c r="U18" i="61"/>
  <c r="O8" i="61"/>
  <c r="D18" i="61"/>
  <c r="H18" i="61"/>
  <c r="P18" i="61"/>
  <c r="T18" i="61"/>
  <c r="V15" i="61"/>
  <c r="N15" i="61"/>
  <c r="F15" i="61"/>
  <c r="U15" i="61"/>
  <c r="M15" i="61"/>
  <c r="E15" i="61"/>
  <c r="J15" i="61"/>
  <c r="R15" i="61"/>
  <c r="C15" i="61"/>
  <c r="K15" i="61"/>
  <c r="O15" i="61"/>
  <c r="S15" i="61"/>
  <c r="D15" i="61"/>
  <c r="H15" i="61"/>
  <c r="L15" i="61"/>
  <c r="P15" i="61"/>
  <c r="T15" i="61"/>
  <c r="K5" i="61"/>
  <c r="D8" i="61"/>
  <c r="H8" i="61"/>
  <c r="L8" i="61"/>
  <c r="P8" i="61"/>
  <c r="T8" i="61"/>
  <c r="F18" i="61"/>
  <c r="J18" i="61"/>
  <c r="N18" i="61"/>
  <c r="R18" i="61"/>
  <c r="V18" i="61"/>
  <c r="G15" i="61"/>
  <c r="F12" i="61"/>
  <c r="J12" i="61"/>
  <c r="N12" i="61"/>
  <c r="R12" i="61"/>
  <c r="V12" i="61"/>
  <c r="B7" i="61"/>
  <c r="B8" i="61" s="1"/>
  <c r="C9" i="61" s="1"/>
  <c r="B16" i="60"/>
  <c r="B17" i="60" s="1"/>
  <c r="B13" i="60"/>
  <c r="B10" i="60"/>
  <c r="V7" i="60"/>
  <c r="V8" i="60" s="1"/>
  <c r="D7" i="60"/>
  <c r="D8" i="60" s="1"/>
  <c r="E7" i="60"/>
  <c r="F7" i="60"/>
  <c r="G7" i="60"/>
  <c r="G8" i="60"/>
  <c r="H7" i="60"/>
  <c r="H8" i="60" s="1"/>
  <c r="I7" i="60"/>
  <c r="J7" i="60"/>
  <c r="J8" i="60" s="1"/>
  <c r="K7" i="60"/>
  <c r="K8" i="60" s="1"/>
  <c r="L7" i="60"/>
  <c r="M7" i="60"/>
  <c r="N7" i="60"/>
  <c r="O7" i="60"/>
  <c r="O8" i="60" s="1"/>
  <c r="P7" i="60"/>
  <c r="P8" i="60" s="1"/>
  <c r="Q7" i="60"/>
  <c r="R7" i="60"/>
  <c r="S7" i="60"/>
  <c r="S8" i="60"/>
  <c r="T7" i="60"/>
  <c r="U7" i="60"/>
  <c r="U8" i="60" s="1"/>
  <c r="C7" i="60"/>
  <c r="V17" i="60"/>
  <c r="U17" i="60"/>
  <c r="T17" i="60"/>
  <c r="S17" i="60"/>
  <c r="R17" i="60"/>
  <c r="Q17" i="60"/>
  <c r="P17" i="60"/>
  <c r="O17" i="60"/>
  <c r="N17" i="60"/>
  <c r="M17" i="60"/>
  <c r="M18" i="60" s="1"/>
  <c r="L17" i="60"/>
  <c r="K17" i="60"/>
  <c r="J17" i="60"/>
  <c r="I17" i="60"/>
  <c r="H17" i="60"/>
  <c r="G17" i="60"/>
  <c r="F17" i="60"/>
  <c r="E17" i="60"/>
  <c r="E18" i="60" s="1"/>
  <c r="D17" i="60"/>
  <c r="C17" i="60"/>
  <c r="V14" i="60"/>
  <c r="U14" i="60"/>
  <c r="U15" i="60" s="1"/>
  <c r="T14" i="60"/>
  <c r="S14" i="60"/>
  <c r="R14" i="60"/>
  <c r="Q14" i="60"/>
  <c r="P14" i="60"/>
  <c r="O14" i="60"/>
  <c r="N14" i="60"/>
  <c r="M14" i="60"/>
  <c r="M15" i="60" s="1"/>
  <c r="L14" i="60"/>
  <c r="K14" i="60"/>
  <c r="J14" i="60"/>
  <c r="I14" i="60"/>
  <c r="H14" i="60"/>
  <c r="G14" i="60"/>
  <c r="F14" i="60"/>
  <c r="E14" i="60"/>
  <c r="E15" i="60" s="1"/>
  <c r="D14" i="60"/>
  <c r="C14" i="60"/>
  <c r="B14" i="60"/>
  <c r="Q15" i="60" s="1"/>
  <c r="V11" i="60"/>
  <c r="U11" i="60"/>
  <c r="U12" i="60" s="1"/>
  <c r="T11" i="60"/>
  <c r="S11" i="60"/>
  <c r="R11" i="60"/>
  <c r="Q11" i="60"/>
  <c r="P11" i="60"/>
  <c r="O11" i="60"/>
  <c r="N11" i="60"/>
  <c r="M11" i="60"/>
  <c r="M12" i="60" s="1"/>
  <c r="L11" i="60"/>
  <c r="K11" i="60"/>
  <c r="J11" i="60"/>
  <c r="I11" i="60"/>
  <c r="H11" i="60"/>
  <c r="G11" i="60"/>
  <c r="F11" i="60"/>
  <c r="E11" i="60"/>
  <c r="D11" i="60"/>
  <c r="C11" i="60"/>
  <c r="B11" i="60"/>
  <c r="E12" i="60" s="1"/>
  <c r="T8" i="60"/>
  <c r="R8" i="60"/>
  <c r="Q8" i="60"/>
  <c r="N8" i="60"/>
  <c r="M8" i="60"/>
  <c r="L8" i="60"/>
  <c r="I8" i="60"/>
  <c r="F8" i="60"/>
  <c r="E8" i="60"/>
  <c r="C8" i="60"/>
  <c r="B7" i="60"/>
  <c r="B8" i="60" s="1"/>
  <c r="B9" i="60" s="1"/>
  <c r="B16" i="57"/>
  <c r="B13" i="57"/>
  <c r="B10" i="57"/>
  <c r="B11" i="57" s="1"/>
  <c r="V12" i="57" s="1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B17" i="57"/>
  <c r="V18" i="57"/>
  <c r="V14" i="57"/>
  <c r="V15" i="57" s="1"/>
  <c r="U14" i="57"/>
  <c r="T14" i="57"/>
  <c r="S14" i="57"/>
  <c r="R14" i="57"/>
  <c r="Q14" i="57"/>
  <c r="P14" i="57"/>
  <c r="O14" i="57"/>
  <c r="N14" i="57"/>
  <c r="M14" i="57"/>
  <c r="L14" i="57"/>
  <c r="K14" i="57"/>
  <c r="J14" i="57"/>
  <c r="I14" i="57"/>
  <c r="H14" i="57"/>
  <c r="G14" i="57"/>
  <c r="F14" i="57"/>
  <c r="E14" i="57"/>
  <c r="D14" i="57"/>
  <c r="C14" i="57"/>
  <c r="B14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I11" i="57"/>
  <c r="H11" i="57"/>
  <c r="G11" i="57"/>
  <c r="F11" i="57"/>
  <c r="E11" i="57"/>
  <c r="D11" i="57"/>
  <c r="C11" i="57"/>
  <c r="V7" i="57"/>
  <c r="U7" i="57"/>
  <c r="U4" i="61" s="1"/>
  <c r="U5" i="61" s="1"/>
  <c r="U8" i="57"/>
  <c r="T7" i="57"/>
  <c r="T4" i="61" s="1"/>
  <c r="T5" i="61" s="1"/>
  <c r="T8" i="57"/>
  <c r="S7" i="57"/>
  <c r="S4" i="61" s="1"/>
  <c r="S5" i="61" s="1"/>
  <c r="R7" i="57"/>
  <c r="R4" i="61" s="1"/>
  <c r="R5" i="61" s="1"/>
  <c r="R4" i="57"/>
  <c r="R4" i="62" s="1"/>
  <c r="R5" i="62" s="1"/>
  <c r="R5" i="57"/>
  <c r="Q7" i="57"/>
  <c r="Q4" i="61" s="1"/>
  <c r="Q5" i="61" s="1"/>
  <c r="P7" i="57"/>
  <c r="P4" i="61" s="1"/>
  <c r="P5" i="61" s="1"/>
  <c r="O7" i="57"/>
  <c r="O4" i="61" s="1"/>
  <c r="O5" i="61" s="1"/>
  <c r="O4" i="57"/>
  <c r="O4" i="62" s="1"/>
  <c r="O5" i="62" s="1"/>
  <c r="O5" i="57"/>
  <c r="N7" i="57"/>
  <c r="N4" i="61" s="1"/>
  <c r="N5" i="61" s="1"/>
  <c r="N8" i="57"/>
  <c r="M7" i="57"/>
  <c r="M4" i="61" s="1"/>
  <c r="M5" i="61" s="1"/>
  <c r="M8" i="57"/>
  <c r="L7" i="57"/>
  <c r="L4" i="61" s="1"/>
  <c r="L5" i="61" s="1"/>
  <c r="K7" i="57"/>
  <c r="K4" i="61" s="1"/>
  <c r="J7" i="57"/>
  <c r="J8" i="57" s="1"/>
  <c r="I7" i="57"/>
  <c r="I4" i="61" s="1"/>
  <c r="I5" i="61" s="1"/>
  <c r="H7" i="57"/>
  <c r="H4" i="61" s="1"/>
  <c r="H5" i="61" s="1"/>
  <c r="H8" i="57"/>
  <c r="G7" i="57"/>
  <c r="G4" i="61" s="1"/>
  <c r="G5" i="61" s="1"/>
  <c r="G8" i="57"/>
  <c r="F7" i="57"/>
  <c r="F4" i="61" s="1"/>
  <c r="F5" i="61" s="1"/>
  <c r="E7" i="57"/>
  <c r="E4" i="61" s="1"/>
  <c r="E5" i="61" s="1"/>
  <c r="D7" i="57"/>
  <c r="D4" i="61" s="1"/>
  <c r="D5" i="61" s="1"/>
  <c r="C7" i="57"/>
  <c r="C4" i="61" s="1"/>
  <c r="C8" i="57"/>
  <c r="B7" i="56"/>
  <c r="B8" i="56" s="1"/>
  <c r="B9" i="56" s="1"/>
  <c r="V7" i="56"/>
  <c r="V8" i="56" s="1"/>
  <c r="U7" i="56"/>
  <c r="U8" i="56"/>
  <c r="T7" i="56"/>
  <c r="T8" i="56" s="1"/>
  <c r="S7" i="56"/>
  <c r="S8" i="56"/>
  <c r="R7" i="56"/>
  <c r="R8" i="56" s="1"/>
  <c r="Q7" i="56"/>
  <c r="Q8" i="56"/>
  <c r="P7" i="56"/>
  <c r="P8" i="56" s="1"/>
  <c r="O7" i="56"/>
  <c r="O8" i="56"/>
  <c r="N7" i="56"/>
  <c r="N8" i="56" s="1"/>
  <c r="M7" i="56"/>
  <c r="M8" i="56"/>
  <c r="L7" i="56"/>
  <c r="L8" i="56" s="1"/>
  <c r="K7" i="56"/>
  <c r="K8" i="56"/>
  <c r="J7" i="56"/>
  <c r="J8" i="56" s="1"/>
  <c r="I7" i="56"/>
  <c r="I8" i="56"/>
  <c r="H7" i="56"/>
  <c r="H8" i="56" s="1"/>
  <c r="G7" i="56"/>
  <c r="G8" i="56"/>
  <c r="F7" i="56"/>
  <c r="F8" i="56" s="1"/>
  <c r="E7" i="56"/>
  <c r="E8" i="56"/>
  <c r="D7" i="56"/>
  <c r="D8" i="56" s="1"/>
  <c r="C7" i="56"/>
  <c r="C8" i="56"/>
  <c r="C7" i="55"/>
  <c r="B7" i="55"/>
  <c r="V7" i="55"/>
  <c r="V8" i="55"/>
  <c r="U7" i="55"/>
  <c r="U8" i="55" s="1"/>
  <c r="T7" i="55"/>
  <c r="T8" i="55"/>
  <c r="S7" i="55"/>
  <c r="S8" i="55" s="1"/>
  <c r="R7" i="55"/>
  <c r="R8" i="55"/>
  <c r="Q7" i="55"/>
  <c r="Q8" i="55" s="1"/>
  <c r="P7" i="55"/>
  <c r="P8" i="55"/>
  <c r="O7" i="55"/>
  <c r="O8" i="55" s="1"/>
  <c r="N7" i="55"/>
  <c r="N8" i="55"/>
  <c r="M7" i="55"/>
  <c r="M8" i="55" s="1"/>
  <c r="L7" i="55"/>
  <c r="L8" i="55"/>
  <c r="K7" i="55"/>
  <c r="K8" i="55" s="1"/>
  <c r="J7" i="55"/>
  <c r="J8" i="55"/>
  <c r="I7" i="55"/>
  <c r="I8" i="55" s="1"/>
  <c r="H7" i="55"/>
  <c r="H8" i="55"/>
  <c r="G7" i="55"/>
  <c r="G8" i="55" s="1"/>
  <c r="F7" i="55"/>
  <c r="F8" i="55"/>
  <c r="E7" i="55"/>
  <c r="E8" i="55" s="1"/>
  <c r="D7" i="55"/>
  <c r="D8" i="55"/>
  <c r="C8" i="55"/>
  <c r="B8" i="55"/>
  <c r="B9" i="55" s="1"/>
  <c r="C11" i="54"/>
  <c r="V17" i="54"/>
  <c r="U17" i="54"/>
  <c r="T17" i="54"/>
  <c r="S17" i="54"/>
  <c r="R17" i="54"/>
  <c r="R18" i="54" s="1"/>
  <c r="Q17" i="54"/>
  <c r="P17" i="54"/>
  <c r="O17" i="54"/>
  <c r="N17" i="54"/>
  <c r="M17" i="54"/>
  <c r="L17" i="54"/>
  <c r="K17" i="54"/>
  <c r="J17" i="54"/>
  <c r="J18" i="54" s="1"/>
  <c r="I17" i="54"/>
  <c r="H17" i="54"/>
  <c r="H18" i="54" s="1"/>
  <c r="G17" i="54"/>
  <c r="F17" i="54"/>
  <c r="E17" i="54"/>
  <c r="E18" i="54" s="1"/>
  <c r="D17" i="54"/>
  <c r="C17" i="54"/>
  <c r="B17" i="54"/>
  <c r="V14" i="54"/>
  <c r="V15" i="54" s="1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1" i="54"/>
  <c r="U11" i="54"/>
  <c r="T11" i="54"/>
  <c r="S11" i="54"/>
  <c r="R11" i="54"/>
  <c r="Q11" i="54"/>
  <c r="P11" i="54"/>
  <c r="O11" i="54"/>
  <c r="N11" i="54"/>
  <c r="N12" i="54" s="1"/>
  <c r="M11" i="54"/>
  <c r="L11" i="54"/>
  <c r="K11" i="54"/>
  <c r="J11" i="54"/>
  <c r="I11" i="54"/>
  <c r="H11" i="54"/>
  <c r="G11" i="54"/>
  <c r="G12" i="54" s="1"/>
  <c r="F11" i="54"/>
  <c r="E11" i="54"/>
  <c r="D11" i="54"/>
  <c r="B11" i="54"/>
  <c r="L12" i="54" s="1"/>
  <c r="V7" i="54"/>
  <c r="V8" i="54"/>
  <c r="U7" i="54"/>
  <c r="U8" i="54" s="1"/>
  <c r="T7" i="54"/>
  <c r="S7" i="54"/>
  <c r="R7" i="54"/>
  <c r="R8" i="54" s="1"/>
  <c r="Q7" i="54"/>
  <c r="P7" i="54"/>
  <c r="P8" i="54" s="1"/>
  <c r="O7" i="54"/>
  <c r="N7" i="54"/>
  <c r="M7" i="54"/>
  <c r="M8" i="54"/>
  <c r="L7" i="54"/>
  <c r="K7" i="54"/>
  <c r="K8" i="54"/>
  <c r="J7" i="54"/>
  <c r="J8" i="54" s="1"/>
  <c r="I7" i="54"/>
  <c r="H7" i="54"/>
  <c r="H8" i="54"/>
  <c r="G7" i="54"/>
  <c r="F7" i="54"/>
  <c r="F8" i="54"/>
  <c r="E7" i="54"/>
  <c r="E8" i="54" s="1"/>
  <c r="D7" i="54"/>
  <c r="D8" i="54"/>
  <c r="C7" i="54"/>
  <c r="B7" i="54"/>
  <c r="B8" i="54" s="1"/>
  <c r="V17" i="53"/>
  <c r="U17" i="53"/>
  <c r="T17" i="53"/>
  <c r="T18" i="53" s="1"/>
  <c r="S17" i="53"/>
  <c r="R17" i="53"/>
  <c r="Q17" i="53"/>
  <c r="P17" i="53"/>
  <c r="O17" i="53"/>
  <c r="N17" i="53"/>
  <c r="M17" i="53"/>
  <c r="L17" i="53"/>
  <c r="L18" i="53" s="1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 s="1"/>
  <c r="T14" i="53"/>
  <c r="S14" i="53"/>
  <c r="R14" i="53"/>
  <c r="Q14" i="53"/>
  <c r="Q15" i="53" s="1"/>
  <c r="P14" i="53"/>
  <c r="O14" i="53"/>
  <c r="N14" i="53"/>
  <c r="M14" i="53"/>
  <c r="M15" i="53" s="1"/>
  <c r="L14" i="53"/>
  <c r="K14" i="53"/>
  <c r="J14" i="53"/>
  <c r="I14" i="53"/>
  <c r="H14" i="53"/>
  <c r="G14" i="53"/>
  <c r="F14" i="53"/>
  <c r="E14" i="53"/>
  <c r="E15" i="53" s="1"/>
  <c r="D14" i="53"/>
  <c r="C14" i="53"/>
  <c r="C15" i="53" s="1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 s="1"/>
  <c r="S7" i="53"/>
  <c r="S8" i="53" s="1"/>
  <c r="R7" i="53"/>
  <c r="R8" i="53" s="1"/>
  <c r="Q7" i="53"/>
  <c r="Q8" i="53"/>
  <c r="P7" i="53"/>
  <c r="P8" i="53" s="1"/>
  <c r="O7" i="53"/>
  <c r="O8" i="53" s="1"/>
  <c r="N7" i="53"/>
  <c r="M7" i="53"/>
  <c r="L7" i="53"/>
  <c r="L8" i="53"/>
  <c r="K7" i="53"/>
  <c r="K4" i="53" s="1"/>
  <c r="J7" i="53"/>
  <c r="J8" i="53" s="1"/>
  <c r="I7" i="53"/>
  <c r="I8" i="53"/>
  <c r="H7" i="53"/>
  <c r="H8" i="53" s="1"/>
  <c r="G7" i="53"/>
  <c r="G8" i="53" s="1"/>
  <c r="F7" i="53"/>
  <c r="E7" i="53"/>
  <c r="E8" i="53" s="1"/>
  <c r="D7" i="53"/>
  <c r="D8" i="53" s="1"/>
  <c r="C7" i="53"/>
  <c r="C8" i="53" s="1"/>
  <c r="B7" i="53"/>
  <c r="B8" i="53"/>
  <c r="B9" i="53" s="1"/>
  <c r="J4" i="53"/>
  <c r="J4" i="54" s="1"/>
  <c r="J5" i="54" s="1"/>
  <c r="C7" i="52"/>
  <c r="C8" i="52" s="1"/>
  <c r="V17" i="52"/>
  <c r="V18" i="52" s="1"/>
  <c r="C17" i="52"/>
  <c r="C18" i="52" s="1"/>
  <c r="D17" i="52"/>
  <c r="D18" i="52" s="1"/>
  <c r="E17" i="52"/>
  <c r="F17" i="52"/>
  <c r="G17" i="52"/>
  <c r="H17" i="52"/>
  <c r="H18" i="52"/>
  <c r="I17" i="52"/>
  <c r="I18" i="52" s="1"/>
  <c r="J17" i="52"/>
  <c r="K17" i="52"/>
  <c r="L17" i="52"/>
  <c r="L18" i="52" s="1"/>
  <c r="M17" i="52"/>
  <c r="M18" i="52" s="1"/>
  <c r="N17" i="52"/>
  <c r="O17" i="52"/>
  <c r="P17" i="52"/>
  <c r="P18" i="52" s="1"/>
  <c r="Q17" i="52"/>
  <c r="Q18" i="52" s="1"/>
  <c r="R17" i="52"/>
  <c r="S17" i="52"/>
  <c r="S18" i="52" s="1"/>
  <c r="T17" i="52"/>
  <c r="T18" i="52" s="1"/>
  <c r="U17" i="52"/>
  <c r="B17" i="52"/>
  <c r="E18" i="52" s="1"/>
  <c r="V14" i="52"/>
  <c r="V15" i="52" s="1"/>
  <c r="C14" i="52"/>
  <c r="C15" i="52" s="1"/>
  <c r="D14" i="52"/>
  <c r="D15" i="52" s="1"/>
  <c r="E14" i="52"/>
  <c r="F14" i="52"/>
  <c r="G14" i="52"/>
  <c r="H14" i="52"/>
  <c r="H15" i="52" s="1"/>
  <c r="I14" i="52"/>
  <c r="I15" i="52" s="1"/>
  <c r="J14" i="52"/>
  <c r="K14" i="52"/>
  <c r="L14" i="52"/>
  <c r="L15" i="52" s="1"/>
  <c r="M14" i="52"/>
  <c r="M15" i="52"/>
  <c r="N14" i="52"/>
  <c r="O14" i="52"/>
  <c r="P14" i="52"/>
  <c r="Q14" i="52"/>
  <c r="Q15" i="52" s="1"/>
  <c r="R14" i="52"/>
  <c r="S14" i="52"/>
  <c r="S15" i="52" s="1"/>
  <c r="T14" i="52"/>
  <c r="T15" i="52" s="1"/>
  <c r="U14" i="52"/>
  <c r="B14" i="52"/>
  <c r="K15" i="52" s="1"/>
  <c r="O18" i="52"/>
  <c r="G18" i="52"/>
  <c r="G15" i="52"/>
  <c r="V11" i="52"/>
  <c r="U11" i="52"/>
  <c r="T11" i="52"/>
  <c r="S11" i="52"/>
  <c r="R11" i="52"/>
  <c r="Q11" i="52"/>
  <c r="Q12" i="52" s="1"/>
  <c r="P11" i="52"/>
  <c r="O11" i="52"/>
  <c r="N11" i="52"/>
  <c r="M11" i="52"/>
  <c r="M12" i="52" s="1"/>
  <c r="L11" i="52"/>
  <c r="K11" i="52"/>
  <c r="J11" i="52"/>
  <c r="I11" i="52"/>
  <c r="H11" i="52"/>
  <c r="G11" i="52"/>
  <c r="F11" i="52"/>
  <c r="E11" i="52"/>
  <c r="D11" i="52"/>
  <c r="C11" i="52"/>
  <c r="B11" i="52"/>
  <c r="I12" i="52" s="1"/>
  <c r="V7" i="52"/>
  <c r="V8" i="52" s="1"/>
  <c r="U7" i="52"/>
  <c r="U8" i="52" s="1"/>
  <c r="T7" i="52"/>
  <c r="T8" i="52"/>
  <c r="S7" i="52"/>
  <c r="S8" i="52" s="1"/>
  <c r="R7" i="52"/>
  <c r="R8" i="52" s="1"/>
  <c r="Q7" i="52"/>
  <c r="Q8" i="52" s="1"/>
  <c r="P7" i="52"/>
  <c r="P8" i="52"/>
  <c r="O7" i="52"/>
  <c r="O8" i="52" s="1"/>
  <c r="N7" i="52"/>
  <c r="N8" i="52" s="1"/>
  <c r="M7" i="52"/>
  <c r="M8" i="52" s="1"/>
  <c r="L7" i="52"/>
  <c r="L8" i="52"/>
  <c r="K7" i="52"/>
  <c r="K8" i="52" s="1"/>
  <c r="J7" i="52"/>
  <c r="J8" i="52" s="1"/>
  <c r="I7" i="52"/>
  <c r="I8" i="52" s="1"/>
  <c r="H7" i="52"/>
  <c r="H8" i="52"/>
  <c r="G7" i="52"/>
  <c r="G8" i="52" s="1"/>
  <c r="F7" i="52"/>
  <c r="F8" i="52" s="1"/>
  <c r="E7" i="52"/>
  <c r="E8" i="52" s="1"/>
  <c r="D7" i="52"/>
  <c r="D8" i="52"/>
  <c r="B7" i="52"/>
  <c r="B8" i="52"/>
  <c r="B9" i="52" s="1"/>
  <c r="C17" i="51"/>
  <c r="C18" i="51" s="1"/>
  <c r="D17" i="51"/>
  <c r="E17" i="51"/>
  <c r="E18" i="51" s="1"/>
  <c r="F17" i="51"/>
  <c r="F18" i="51"/>
  <c r="G17" i="51"/>
  <c r="H17" i="51"/>
  <c r="H18" i="51" s="1"/>
  <c r="I17" i="51"/>
  <c r="I18" i="51" s="1"/>
  <c r="J17" i="51"/>
  <c r="J18" i="51" s="1"/>
  <c r="K17" i="51"/>
  <c r="K18" i="51"/>
  <c r="L17" i="51"/>
  <c r="L18" i="51" s="1"/>
  <c r="M17" i="51"/>
  <c r="M18" i="51" s="1"/>
  <c r="N17" i="51"/>
  <c r="N18" i="51"/>
  <c r="O17" i="51"/>
  <c r="P17" i="51"/>
  <c r="P18" i="51"/>
  <c r="Q17" i="51"/>
  <c r="Q18" i="51" s="1"/>
  <c r="R17" i="51"/>
  <c r="S17" i="51"/>
  <c r="S18" i="51"/>
  <c r="T17" i="51"/>
  <c r="U17" i="51"/>
  <c r="U18" i="51"/>
  <c r="V17" i="51"/>
  <c r="V18" i="51" s="1"/>
  <c r="B17" i="51"/>
  <c r="R18" i="51" s="1"/>
  <c r="C14" i="51"/>
  <c r="D14" i="51"/>
  <c r="D15" i="51" s="1"/>
  <c r="E14" i="51"/>
  <c r="E15" i="51"/>
  <c r="F14" i="51"/>
  <c r="F15" i="51" s="1"/>
  <c r="G14" i="51"/>
  <c r="H14" i="51"/>
  <c r="H15" i="51"/>
  <c r="I14" i="51"/>
  <c r="J14" i="51"/>
  <c r="J15" i="51"/>
  <c r="K14" i="51"/>
  <c r="K15" i="51" s="1"/>
  <c r="L14" i="51"/>
  <c r="M14" i="51"/>
  <c r="N14" i="51"/>
  <c r="N15" i="51" s="1"/>
  <c r="O14" i="51"/>
  <c r="P14" i="51"/>
  <c r="P15" i="51" s="1"/>
  <c r="Q14" i="51"/>
  <c r="Q15" i="51" s="1"/>
  <c r="R14" i="51"/>
  <c r="S14" i="51"/>
  <c r="S15" i="51"/>
  <c r="T14" i="51"/>
  <c r="T15" i="51" s="1"/>
  <c r="U14" i="51"/>
  <c r="U15" i="51" s="1"/>
  <c r="V14" i="51"/>
  <c r="V15" i="51" s="1"/>
  <c r="B14" i="51"/>
  <c r="R15" i="51" s="1"/>
  <c r="O15" i="51"/>
  <c r="C11" i="51"/>
  <c r="C12" i="51" s="1"/>
  <c r="D11" i="51"/>
  <c r="E11" i="51"/>
  <c r="E12" i="51" s="1"/>
  <c r="F11" i="51"/>
  <c r="G11" i="51"/>
  <c r="G12" i="51" s="1"/>
  <c r="H11" i="51"/>
  <c r="H12" i="51" s="1"/>
  <c r="I11" i="51"/>
  <c r="J11" i="51"/>
  <c r="J12" i="51" s="1"/>
  <c r="K11" i="51"/>
  <c r="L11" i="51"/>
  <c r="M11" i="51"/>
  <c r="M12" i="51" s="1"/>
  <c r="N11" i="51"/>
  <c r="N12" i="51"/>
  <c r="O11" i="51"/>
  <c r="O12" i="51" s="1"/>
  <c r="P11" i="51"/>
  <c r="Q11" i="51"/>
  <c r="Q12" i="51" s="1"/>
  <c r="R11" i="51"/>
  <c r="R12" i="51" s="1"/>
  <c r="S11" i="51"/>
  <c r="S12" i="51"/>
  <c r="T11" i="51"/>
  <c r="U11" i="51"/>
  <c r="V11" i="51"/>
  <c r="V12" i="51"/>
  <c r="B11" i="51"/>
  <c r="F12" i="51" s="1"/>
  <c r="T18" i="51"/>
  <c r="O18" i="51"/>
  <c r="G18" i="51"/>
  <c r="D18" i="51"/>
  <c r="M15" i="51"/>
  <c r="L15" i="51"/>
  <c r="G15" i="51"/>
  <c r="C15" i="51"/>
  <c r="T12" i="51"/>
  <c r="L12" i="51"/>
  <c r="I12" i="51"/>
  <c r="D12" i="51"/>
  <c r="V7" i="51"/>
  <c r="V8" i="51" s="1"/>
  <c r="U7" i="51"/>
  <c r="U8" i="51"/>
  <c r="T7" i="51"/>
  <c r="T8" i="51"/>
  <c r="S7" i="51"/>
  <c r="S8" i="51" s="1"/>
  <c r="R7" i="51"/>
  <c r="Q7" i="51"/>
  <c r="Q8" i="51"/>
  <c r="P7" i="51"/>
  <c r="P8" i="51" s="1"/>
  <c r="O7" i="51"/>
  <c r="O8" i="51"/>
  <c r="N7" i="51"/>
  <c r="M7" i="51"/>
  <c r="M8" i="51"/>
  <c r="L7" i="51"/>
  <c r="L8" i="51"/>
  <c r="K7" i="51"/>
  <c r="K8" i="51" s="1"/>
  <c r="J7" i="51"/>
  <c r="J8" i="51" s="1"/>
  <c r="I7" i="51"/>
  <c r="I8" i="51"/>
  <c r="H7" i="51"/>
  <c r="H8" i="51"/>
  <c r="G7" i="51"/>
  <c r="G8" i="51" s="1"/>
  <c r="F7" i="51"/>
  <c r="F8" i="51" s="1"/>
  <c r="F9" i="51" s="1"/>
  <c r="E7" i="51"/>
  <c r="E8" i="51"/>
  <c r="D7" i="51"/>
  <c r="D8" i="51" s="1"/>
  <c r="C7" i="51"/>
  <c r="C8" i="51"/>
  <c r="C9" i="51" s="1"/>
  <c r="B7" i="51"/>
  <c r="B8" i="51"/>
  <c r="B9" i="51"/>
  <c r="K8" i="50"/>
  <c r="L8" i="50"/>
  <c r="V8" i="50"/>
  <c r="D17" i="50"/>
  <c r="E17" i="50"/>
  <c r="F17" i="50"/>
  <c r="G17" i="50"/>
  <c r="H17" i="50"/>
  <c r="H18" i="50" s="1"/>
  <c r="I17" i="50"/>
  <c r="J17" i="50"/>
  <c r="K17" i="50"/>
  <c r="L17" i="50"/>
  <c r="L18" i="50"/>
  <c r="M17" i="50"/>
  <c r="M18" i="50" s="1"/>
  <c r="N17" i="50"/>
  <c r="O17" i="50"/>
  <c r="P17" i="50"/>
  <c r="Q17" i="50"/>
  <c r="R17" i="50"/>
  <c r="S17" i="50"/>
  <c r="T17" i="50"/>
  <c r="T18" i="50" s="1"/>
  <c r="U17" i="50"/>
  <c r="U18" i="50" s="1"/>
  <c r="V17" i="50"/>
  <c r="C17" i="50"/>
  <c r="D14" i="50"/>
  <c r="E14" i="50"/>
  <c r="F14" i="50"/>
  <c r="G14" i="50"/>
  <c r="G15" i="50" s="1"/>
  <c r="H14" i="50"/>
  <c r="H15" i="50"/>
  <c r="I14" i="50"/>
  <c r="J14" i="50"/>
  <c r="K14" i="50"/>
  <c r="K15" i="50" s="1"/>
  <c r="L14" i="50"/>
  <c r="L15" i="50" s="1"/>
  <c r="M14" i="50"/>
  <c r="N14" i="50"/>
  <c r="O14" i="50"/>
  <c r="P14" i="50"/>
  <c r="Q14" i="50"/>
  <c r="Q15" i="50" s="1"/>
  <c r="R14" i="50"/>
  <c r="R15" i="50" s="1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 s="1"/>
  <c r="B14" i="50"/>
  <c r="D15" i="50" s="1"/>
  <c r="B11" i="50"/>
  <c r="J18" i="50"/>
  <c r="I18" i="50"/>
  <c r="T15" i="50"/>
  <c r="N15" i="50"/>
  <c r="M15" i="50"/>
  <c r="I15" i="50"/>
  <c r="F15" i="50"/>
  <c r="C15" i="50"/>
  <c r="V7" i="50"/>
  <c r="U7" i="50"/>
  <c r="U8" i="50"/>
  <c r="T7" i="50"/>
  <c r="T8" i="50" s="1"/>
  <c r="S7" i="50"/>
  <c r="S8" i="50"/>
  <c r="R7" i="50"/>
  <c r="R8" i="50" s="1"/>
  <c r="Q7" i="50"/>
  <c r="Q8" i="50" s="1"/>
  <c r="P7" i="50"/>
  <c r="P8" i="50" s="1"/>
  <c r="O7" i="50"/>
  <c r="O8" i="50" s="1"/>
  <c r="N7" i="50"/>
  <c r="N8" i="50" s="1"/>
  <c r="M7" i="50"/>
  <c r="M8" i="50" s="1"/>
  <c r="L7" i="50"/>
  <c r="K7" i="50"/>
  <c r="J7" i="50"/>
  <c r="J8" i="50" s="1"/>
  <c r="I7" i="50"/>
  <c r="H7" i="50"/>
  <c r="H8" i="50" s="1"/>
  <c r="G7" i="50"/>
  <c r="G8" i="50" s="1"/>
  <c r="F7" i="50"/>
  <c r="F8" i="50" s="1"/>
  <c r="E7" i="50"/>
  <c r="E8" i="50"/>
  <c r="D7" i="50"/>
  <c r="D8" i="50"/>
  <c r="B7" i="50"/>
  <c r="B8" i="50" s="1"/>
  <c r="B9" i="50" s="1"/>
  <c r="V14" i="49"/>
  <c r="V15" i="49"/>
  <c r="C14" i="49"/>
  <c r="D14" i="49"/>
  <c r="E14" i="49"/>
  <c r="E15" i="49"/>
  <c r="F14" i="49"/>
  <c r="F15" i="49" s="1"/>
  <c r="G14" i="49"/>
  <c r="H14" i="49"/>
  <c r="I14" i="49"/>
  <c r="J14" i="49"/>
  <c r="K14" i="49"/>
  <c r="K15" i="49"/>
  <c r="L14" i="49"/>
  <c r="M14" i="49"/>
  <c r="N14" i="49"/>
  <c r="O14" i="49"/>
  <c r="O15" i="49" s="1"/>
  <c r="P14" i="49"/>
  <c r="Q14" i="49"/>
  <c r="R14" i="49"/>
  <c r="S14" i="49"/>
  <c r="S15" i="49" s="1"/>
  <c r="T14" i="49"/>
  <c r="U14" i="49"/>
  <c r="B14" i="49"/>
  <c r="G15" i="49" s="1"/>
  <c r="V17" i="49"/>
  <c r="U17" i="49"/>
  <c r="T17" i="49"/>
  <c r="S17" i="49"/>
  <c r="R17" i="49"/>
  <c r="Q17" i="49"/>
  <c r="P17" i="49"/>
  <c r="P18" i="49" s="1"/>
  <c r="O17" i="49"/>
  <c r="N17" i="49"/>
  <c r="M17" i="49"/>
  <c r="L17" i="49"/>
  <c r="L18" i="49" s="1"/>
  <c r="K17" i="49"/>
  <c r="J17" i="49"/>
  <c r="I17" i="49"/>
  <c r="H17" i="49"/>
  <c r="H18" i="49" s="1"/>
  <c r="G17" i="49"/>
  <c r="F17" i="49"/>
  <c r="E17" i="49"/>
  <c r="D17" i="49"/>
  <c r="C17" i="49"/>
  <c r="B17" i="49"/>
  <c r="V11" i="49"/>
  <c r="U11" i="49"/>
  <c r="U12" i="49" s="1"/>
  <c r="T11" i="49"/>
  <c r="S11" i="49"/>
  <c r="R11" i="49"/>
  <c r="Q11" i="49"/>
  <c r="Q12" i="49" s="1"/>
  <c r="P11" i="49"/>
  <c r="O11" i="49"/>
  <c r="O12" i="49" s="1"/>
  <c r="N11" i="49"/>
  <c r="M11" i="49"/>
  <c r="M12" i="49"/>
  <c r="L11" i="49"/>
  <c r="K11" i="49"/>
  <c r="J11" i="49"/>
  <c r="I11" i="49"/>
  <c r="I12" i="49" s="1"/>
  <c r="H11" i="49"/>
  <c r="G11" i="49"/>
  <c r="G12" i="49"/>
  <c r="F11" i="49"/>
  <c r="E11" i="49"/>
  <c r="E12" i="49" s="1"/>
  <c r="D11" i="49"/>
  <c r="C11" i="49"/>
  <c r="C12" i="49" s="1"/>
  <c r="B11" i="49"/>
  <c r="V7" i="49"/>
  <c r="V4" i="49" s="1"/>
  <c r="U7" i="49"/>
  <c r="T7" i="49"/>
  <c r="S7" i="49"/>
  <c r="R7" i="49"/>
  <c r="R4" i="52" s="1"/>
  <c r="R5" i="52" s="1"/>
  <c r="Q7" i="49"/>
  <c r="Q8" i="49" s="1"/>
  <c r="P7" i="49"/>
  <c r="P8" i="49"/>
  <c r="O7" i="49"/>
  <c r="O4" i="51" s="1"/>
  <c r="O5" i="51" s="1"/>
  <c r="N7" i="49"/>
  <c r="N4" i="49" s="1"/>
  <c r="M7" i="49"/>
  <c r="L7" i="49"/>
  <c r="L4" i="51"/>
  <c r="L5" i="51" s="1"/>
  <c r="L4" i="49"/>
  <c r="K7" i="49"/>
  <c r="K4" i="51" s="1"/>
  <c r="K5" i="51" s="1"/>
  <c r="J7" i="49"/>
  <c r="I7" i="49"/>
  <c r="I8" i="49" s="1"/>
  <c r="H7" i="49"/>
  <c r="G7" i="49"/>
  <c r="G8" i="49" s="1"/>
  <c r="F7" i="49"/>
  <c r="E7" i="49"/>
  <c r="D7" i="49"/>
  <c r="D4" i="52" s="1"/>
  <c r="D5" i="52" s="1"/>
  <c r="C7" i="49"/>
  <c r="B7" i="49"/>
  <c r="B8" i="49"/>
  <c r="S12" i="48"/>
  <c r="O12" i="48"/>
  <c r="K12" i="48"/>
  <c r="G12" i="48"/>
  <c r="C12" i="48"/>
  <c r="T7" i="48"/>
  <c r="T8" i="48" s="1"/>
  <c r="P7" i="48"/>
  <c r="P8" i="48" s="1"/>
  <c r="L7" i="48"/>
  <c r="L8" i="48"/>
  <c r="H7" i="48"/>
  <c r="H8" i="48" s="1"/>
  <c r="D7" i="48"/>
  <c r="D8" i="48" s="1"/>
  <c r="B5" i="48"/>
  <c r="U6" i="48" s="1"/>
  <c r="B4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 s="1"/>
  <c r="U7" i="48"/>
  <c r="U8" i="48"/>
  <c r="S7" i="48"/>
  <c r="S8" i="48" s="1"/>
  <c r="S9" i="48" s="1"/>
  <c r="R7" i="48"/>
  <c r="R8" i="48"/>
  <c r="Q7" i="48"/>
  <c r="Q8" i="48" s="1"/>
  <c r="O7" i="48"/>
  <c r="O8" i="48" s="1"/>
  <c r="N7" i="48"/>
  <c r="N8" i="48" s="1"/>
  <c r="M7" i="48"/>
  <c r="M8" i="48"/>
  <c r="K7" i="48"/>
  <c r="K8" i="48" s="1"/>
  <c r="K9" i="48" s="1"/>
  <c r="J7" i="48"/>
  <c r="J8" i="48" s="1"/>
  <c r="I7" i="48"/>
  <c r="I8" i="48" s="1"/>
  <c r="I9" i="48" s="1"/>
  <c r="G7" i="48"/>
  <c r="G8" i="48" s="1"/>
  <c r="F7" i="48"/>
  <c r="F8" i="48"/>
  <c r="E7" i="48"/>
  <c r="E8" i="48" s="1"/>
  <c r="E9" i="48" s="1"/>
  <c r="C7" i="48"/>
  <c r="C8" i="48"/>
  <c r="B7" i="48"/>
  <c r="B8" i="48" s="1"/>
  <c r="B9" i="48" s="1"/>
  <c r="B7" i="46"/>
  <c r="B8" i="46" s="1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 s="1"/>
  <c r="U7" i="46"/>
  <c r="U8" i="46" s="1"/>
  <c r="T7" i="46"/>
  <c r="T8" i="46"/>
  <c r="S7" i="46"/>
  <c r="S8" i="46" s="1"/>
  <c r="R7" i="46"/>
  <c r="R8" i="46" s="1"/>
  <c r="R9" i="46" s="1"/>
  <c r="Q7" i="46"/>
  <c r="Q8" i="46"/>
  <c r="P7" i="46"/>
  <c r="P8" i="46" s="1"/>
  <c r="P9" i="46" s="1"/>
  <c r="O7" i="46"/>
  <c r="O8" i="46" s="1"/>
  <c r="O9" i="46" s="1"/>
  <c r="N7" i="46"/>
  <c r="N8" i="46"/>
  <c r="M7" i="46"/>
  <c r="M8" i="46" s="1"/>
  <c r="M9" i="46" s="1"/>
  <c r="L7" i="46"/>
  <c r="L8" i="46" s="1"/>
  <c r="K7" i="46"/>
  <c r="K8" i="46" s="1"/>
  <c r="J7" i="46"/>
  <c r="J8" i="46"/>
  <c r="I7" i="46"/>
  <c r="I8" i="46" s="1"/>
  <c r="H7" i="46"/>
  <c r="H8" i="46" s="1"/>
  <c r="G7" i="46"/>
  <c r="G8" i="46"/>
  <c r="F7" i="46"/>
  <c r="F8" i="46" s="1"/>
  <c r="F9" i="46" s="1"/>
  <c r="E7" i="46"/>
  <c r="E8" i="46" s="1"/>
  <c r="D7" i="46"/>
  <c r="D8" i="46" s="1"/>
  <c r="D9" i="46" s="1"/>
  <c r="C7" i="46"/>
  <c r="C8" i="46" s="1"/>
  <c r="C7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B7" i="45"/>
  <c r="B8" i="45"/>
  <c r="B9" i="45" s="1"/>
  <c r="D17" i="45"/>
  <c r="E17" i="45"/>
  <c r="F17" i="45"/>
  <c r="G17" i="45"/>
  <c r="G18" i="45" s="1"/>
  <c r="H17" i="45"/>
  <c r="H18" i="45" s="1"/>
  <c r="I17" i="45"/>
  <c r="J17" i="45"/>
  <c r="K17" i="45"/>
  <c r="L17" i="45"/>
  <c r="M17" i="45"/>
  <c r="N17" i="45"/>
  <c r="O17" i="45"/>
  <c r="O18" i="45" s="1"/>
  <c r="P17" i="45"/>
  <c r="Q17" i="45"/>
  <c r="R17" i="45"/>
  <c r="S17" i="45"/>
  <c r="T17" i="45"/>
  <c r="U17" i="45"/>
  <c r="U18" i="45" s="1"/>
  <c r="V17" i="45"/>
  <c r="C17" i="45"/>
  <c r="C18" i="45" s="1"/>
  <c r="B17" i="45"/>
  <c r="M18" i="45" s="1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V7" i="45"/>
  <c r="V8" i="45"/>
  <c r="U7" i="45"/>
  <c r="U8" i="45" s="1"/>
  <c r="T7" i="45"/>
  <c r="T8" i="45"/>
  <c r="S7" i="45"/>
  <c r="S8" i="45" s="1"/>
  <c r="R7" i="45"/>
  <c r="R8" i="45"/>
  <c r="Q7" i="45"/>
  <c r="Q8" i="45" s="1"/>
  <c r="P7" i="45"/>
  <c r="O7" i="45"/>
  <c r="O8" i="45" s="1"/>
  <c r="N7" i="45"/>
  <c r="M7" i="45"/>
  <c r="M8" i="45"/>
  <c r="L7" i="45"/>
  <c r="L8" i="45" s="1"/>
  <c r="K7" i="45"/>
  <c r="K8" i="45"/>
  <c r="J7" i="45"/>
  <c r="J8" i="45" s="1"/>
  <c r="J9" i="45" s="1"/>
  <c r="I7" i="45"/>
  <c r="I8" i="45"/>
  <c r="H7" i="45"/>
  <c r="H8" i="45" s="1"/>
  <c r="G7" i="45"/>
  <c r="G8" i="45"/>
  <c r="F7" i="45"/>
  <c r="F8" i="45" s="1"/>
  <c r="E7" i="45"/>
  <c r="E8" i="45"/>
  <c r="D7" i="45"/>
  <c r="D8" i="45" s="1"/>
  <c r="C7" i="45"/>
  <c r="C8" i="45"/>
  <c r="C17" i="44"/>
  <c r="C18" i="44" s="1"/>
  <c r="D17" i="44"/>
  <c r="D18" i="44" s="1"/>
  <c r="E17" i="44"/>
  <c r="F17" i="44"/>
  <c r="G17" i="44"/>
  <c r="H17" i="44"/>
  <c r="I17" i="44"/>
  <c r="J17" i="44"/>
  <c r="K17" i="44"/>
  <c r="L17" i="44"/>
  <c r="M17" i="44"/>
  <c r="N17" i="44"/>
  <c r="O17" i="44"/>
  <c r="P17" i="44"/>
  <c r="P18" i="44" s="1"/>
  <c r="Q17" i="44"/>
  <c r="Q18" i="44" s="1"/>
  <c r="R17" i="44"/>
  <c r="S17" i="44"/>
  <c r="T17" i="44"/>
  <c r="U17" i="44"/>
  <c r="V17" i="44"/>
  <c r="B17" i="44"/>
  <c r="G18" i="44" s="1"/>
  <c r="C14" i="44"/>
  <c r="C15" i="44" s="1"/>
  <c r="D14" i="44"/>
  <c r="E14" i="44"/>
  <c r="F14" i="44"/>
  <c r="G14" i="44"/>
  <c r="H14" i="44"/>
  <c r="H15" i="44" s="1"/>
  <c r="I14" i="44"/>
  <c r="J14" i="44"/>
  <c r="J15" i="44" s="1"/>
  <c r="K14" i="44"/>
  <c r="K15" i="44" s="1"/>
  <c r="L14" i="44"/>
  <c r="M14" i="44"/>
  <c r="N14" i="44"/>
  <c r="O14" i="44"/>
  <c r="O15" i="44" s="1"/>
  <c r="P14" i="44"/>
  <c r="P15" i="44" s="1"/>
  <c r="Q14" i="44"/>
  <c r="Q15" i="44" s="1"/>
  <c r="R14" i="44"/>
  <c r="R15" i="44" s="1"/>
  <c r="S14" i="44"/>
  <c r="S15" i="44" s="1"/>
  <c r="T14" i="44"/>
  <c r="U14" i="44"/>
  <c r="V14" i="44"/>
  <c r="V15" i="44"/>
  <c r="B14" i="44"/>
  <c r="I15" i="44" s="1"/>
  <c r="V11" i="44"/>
  <c r="C11" i="44"/>
  <c r="D11" i="44"/>
  <c r="E11" i="44"/>
  <c r="F11" i="44"/>
  <c r="G11" i="44"/>
  <c r="G12" i="44"/>
  <c r="H11" i="44"/>
  <c r="I11" i="44"/>
  <c r="J11" i="44"/>
  <c r="J12" i="44" s="1"/>
  <c r="K11" i="44"/>
  <c r="L11" i="44"/>
  <c r="M11" i="44"/>
  <c r="N11" i="44"/>
  <c r="N12" i="44" s="1"/>
  <c r="O11" i="44"/>
  <c r="P11" i="44"/>
  <c r="P12" i="44" s="1"/>
  <c r="Q11" i="44"/>
  <c r="R11" i="44"/>
  <c r="S11" i="44"/>
  <c r="S12" i="44" s="1"/>
  <c r="T11" i="44"/>
  <c r="U11" i="44"/>
  <c r="B11" i="44"/>
  <c r="C7" i="44"/>
  <c r="C8" i="44" s="1"/>
  <c r="M18" i="44"/>
  <c r="U15" i="44"/>
  <c r="T15" i="44"/>
  <c r="M15" i="44"/>
  <c r="L15" i="44"/>
  <c r="G15" i="44"/>
  <c r="E15" i="44"/>
  <c r="D15" i="44"/>
  <c r="V12" i="44"/>
  <c r="M12" i="44"/>
  <c r="H12" i="44"/>
  <c r="E12" i="44"/>
  <c r="V7" i="44"/>
  <c r="V8" i="44" s="1"/>
  <c r="U7" i="44"/>
  <c r="U8" i="44"/>
  <c r="T7" i="44"/>
  <c r="T8" i="44" s="1"/>
  <c r="S7" i="44"/>
  <c r="S8" i="44" s="1"/>
  <c r="R7" i="44"/>
  <c r="R8" i="44" s="1"/>
  <c r="Q7" i="44"/>
  <c r="Q8" i="44"/>
  <c r="P7" i="44"/>
  <c r="P8" i="44" s="1"/>
  <c r="O7" i="44"/>
  <c r="O8" i="44" s="1"/>
  <c r="N7" i="44"/>
  <c r="N4" i="44" s="1"/>
  <c r="N5" i="44" s="1"/>
  <c r="M7" i="44"/>
  <c r="M8" i="44"/>
  <c r="L7" i="44"/>
  <c r="L8" i="44" s="1"/>
  <c r="L9" i="44" s="1"/>
  <c r="K7" i="44"/>
  <c r="K8" i="44"/>
  <c r="J7" i="44"/>
  <c r="J8" i="44" s="1"/>
  <c r="I7" i="44"/>
  <c r="I8" i="44" s="1"/>
  <c r="H7" i="44"/>
  <c r="H8" i="44"/>
  <c r="G7" i="44"/>
  <c r="G8" i="44"/>
  <c r="F7" i="44"/>
  <c r="F8" i="44" s="1"/>
  <c r="E7" i="44"/>
  <c r="E8" i="44" s="1"/>
  <c r="D7" i="44"/>
  <c r="D8" i="44"/>
  <c r="B7" i="44"/>
  <c r="B8" i="44"/>
  <c r="P4" i="44"/>
  <c r="P5" i="44" s="1"/>
  <c r="O4" i="44"/>
  <c r="J4" i="44"/>
  <c r="J5" i="44" s="1"/>
  <c r="C7" i="40"/>
  <c r="C8" i="40" s="1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 s="1"/>
  <c r="U7" i="43"/>
  <c r="U8" i="43" s="1"/>
  <c r="T7" i="43"/>
  <c r="T8" i="43"/>
  <c r="S7" i="43"/>
  <c r="S8" i="43" s="1"/>
  <c r="R7" i="43"/>
  <c r="R8" i="43" s="1"/>
  <c r="Q7" i="43"/>
  <c r="Q8" i="43" s="1"/>
  <c r="P7" i="43"/>
  <c r="P8" i="43" s="1"/>
  <c r="O7" i="43"/>
  <c r="N7" i="43"/>
  <c r="M7" i="43"/>
  <c r="L7" i="43"/>
  <c r="L8" i="43" s="1"/>
  <c r="K7" i="43"/>
  <c r="J7" i="43"/>
  <c r="I7" i="43"/>
  <c r="I8" i="43" s="1"/>
  <c r="H7" i="43"/>
  <c r="H8" i="43" s="1"/>
  <c r="G7" i="43"/>
  <c r="G8" i="43" s="1"/>
  <c r="F7" i="43"/>
  <c r="E7" i="43"/>
  <c r="E8" i="43" s="1"/>
  <c r="E9" i="43" s="1"/>
  <c r="D7" i="43"/>
  <c r="D8" i="43"/>
  <c r="C7" i="43"/>
  <c r="C8" i="43"/>
  <c r="B7" i="43"/>
  <c r="B8" i="43" s="1"/>
  <c r="B7" i="42"/>
  <c r="B8" i="42" s="1"/>
  <c r="B9" i="42" s="1"/>
  <c r="C7" i="42"/>
  <c r="C8" i="42" s="1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V8" i="42" s="1"/>
  <c r="U7" i="42"/>
  <c r="U8" i="42"/>
  <c r="T7" i="42"/>
  <c r="S7" i="42"/>
  <c r="S8" i="42"/>
  <c r="R7" i="42"/>
  <c r="R8" i="42" s="1"/>
  <c r="Q7" i="42"/>
  <c r="Q8" i="42" s="1"/>
  <c r="P7" i="42"/>
  <c r="P8" i="42" s="1"/>
  <c r="O7" i="42"/>
  <c r="O8" i="42" s="1"/>
  <c r="N7" i="42"/>
  <c r="N8" i="42"/>
  <c r="M7" i="42"/>
  <c r="M8" i="42" s="1"/>
  <c r="L7" i="42"/>
  <c r="K7" i="42"/>
  <c r="J7" i="42"/>
  <c r="J8" i="42" s="1"/>
  <c r="J9" i="42" s="1"/>
  <c r="I7" i="42"/>
  <c r="H7" i="42"/>
  <c r="G7" i="42"/>
  <c r="F7" i="42"/>
  <c r="F8" i="42" s="1"/>
  <c r="E7" i="42"/>
  <c r="E8" i="42"/>
  <c r="D7" i="42"/>
  <c r="B7" i="41"/>
  <c r="B8" i="41"/>
  <c r="B9" i="41" s="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 s="1"/>
  <c r="V9" i="41" s="1"/>
  <c r="U7" i="41"/>
  <c r="T7" i="41"/>
  <c r="S7" i="41"/>
  <c r="S8" i="41"/>
  <c r="R7" i="41"/>
  <c r="R8" i="41" s="1"/>
  <c r="Q7" i="41"/>
  <c r="P7" i="41"/>
  <c r="O7" i="41"/>
  <c r="N7" i="41"/>
  <c r="N8" i="41" s="1"/>
  <c r="M7" i="41"/>
  <c r="L7" i="41"/>
  <c r="L8" i="41"/>
  <c r="L9" i="41" s="1"/>
  <c r="K7" i="41"/>
  <c r="K8" i="41" s="1"/>
  <c r="K9" i="41" s="1"/>
  <c r="J7" i="41"/>
  <c r="J8" i="41"/>
  <c r="I7" i="41"/>
  <c r="H7" i="41"/>
  <c r="H8" i="41"/>
  <c r="H9" i="41"/>
  <c r="G7" i="41"/>
  <c r="G8" i="41" s="1"/>
  <c r="F7" i="41"/>
  <c r="F8" i="41"/>
  <c r="E7" i="41"/>
  <c r="E8" i="41" s="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V7" i="40"/>
  <c r="L7" i="40"/>
  <c r="L8" i="40" s="1"/>
  <c r="M7" i="40"/>
  <c r="M4" i="40" s="1"/>
  <c r="M5" i="40" s="1"/>
  <c r="N7" i="40"/>
  <c r="N8" i="40"/>
  <c r="O7" i="40"/>
  <c r="P7" i="40"/>
  <c r="Q7" i="40"/>
  <c r="Q4" i="40"/>
  <c r="Q5" i="40" s="1"/>
  <c r="R7" i="40"/>
  <c r="R8" i="40" s="1"/>
  <c r="R9" i="40" s="1"/>
  <c r="S7" i="40"/>
  <c r="T7" i="40"/>
  <c r="T8" i="40"/>
  <c r="U7" i="40"/>
  <c r="D7" i="40"/>
  <c r="E7" i="40"/>
  <c r="E8" i="40"/>
  <c r="F7" i="40"/>
  <c r="G7" i="40"/>
  <c r="G8" i="40"/>
  <c r="H7" i="40"/>
  <c r="H8" i="40" s="1"/>
  <c r="I7" i="40"/>
  <c r="I8" i="40" s="1"/>
  <c r="J7" i="40"/>
  <c r="J4" i="40" s="1"/>
  <c r="J8" i="40"/>
  <c r="K7" i="40"/>
  <c r="V7" i="39"/>
  <c r="U7" i="39"/>
  <c r="U8" i="39" s="1"/>
  <c r="T7" i="39"/>
  <c r="S7" i="39"/>
  <c r="R7" i="39"/>
  <c r="Q7" i="39"/>
  <c r="Q8" i="39" s="1"/>
  <c r="P7" i="39"/>
  <c r="O7" i="39"/>
  <c r="O8" i="39" s="1"/>
  <c r="N7" i="39"/>
  <c r="M7" i="39"/>
  <c r="M8" i="39"/>
  <c r="L7" i="39"/>
  <c r="K7" i="39"/>
  <c r="K8" i="39"/>
  <c r="J7" i="39"/>
  <c r="J8" i="39" s="1"/>
  <c r="I7" i="39"/>
  <c r="I8" i="39"/>
  <c r="H7" i="39"/>
  <c r="G7" i="39"/>
  <c r="G8" i="39" s="1"/>
  <c r="F7" i="39"/>
  <c r="F8" i="39"/>
  <c r="E7" i="39"/>
  <c r="D7" i="39"/>
  <c r="C7" i="39"/>
  <c r="V7" i="38"/>
  <c r="V8" i="38"/>
  <c r="U7" i="38"/>
  <c r="U8" i="38"/>
  <c r="T7" i="38"/>
  <c r="S7" i="38"/>
  <c r="S8" i="38"/>
  <c r="R7" i="38"/>
  <c r="Q7" i="38"/>
  <c r="Q8" i="38" s="1"/>
  <c r="P7" i="38"/>
  <c r="O7" i="38"/>
  <c r="O8" i="38" s="1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 s="1"/>
  <c r="E7" i="38"/>
  <c r="E8" i="38"/>
  <c r="D7" i="38"/>
  <c r="C7" i="38"/>
  <c r="C8" i="38" s="1"/>
  <c r="C7" i="37"/>
  <c r="B16" i="37"/>
  <c r="B17" i="37" s="1"/>
  <c r="B18" i="37" s="1"/>
  <c r="B13" i="37"/>
  <c r="B14" i="37"/>
  <c r="B10" i="37"/>
  <c r="B11" i="37" s="1"/>
  <c r="B12" i="37" s="1"/>
  <c r="V7" i="37"/>
  <c r="V8" i="37" s="1"/>
  <c r="U7" i="37"/>
  <c r="U8" i="37"/>
  <c r="T7" i="37"/>
  <c r="T8" i="37"/>
  <c r="S7" i="37"/>
  <c r="S8" i="37"/>
  <c r="R7" i="37"/>
  <c r="R8" i="37" s="1"/>
  <c r="Q7" i="37"/>
  <c r="Q8" i="37"/>
  <c r="P7" i="37"/>
  <c r="P8" i="37" s="1"/>
  <c r="O7" i="37"/>
  <c r="O8" i="37"/>
  <c r="N7" i="37"/>
  <c r="N8" i="37" s="1"/>
  <c r="M7" i="37"/>
  <c r="M8" i="37"/>
  <c r="L7" i="37"/>
  <c r="L8" i="37"/>
  <c r="K7" i="37"/>
  <c r="K8" i="37"/>
  <c r="J7" i="37"/>
  <c r="J8" i="37" s="1"/>
  <c r="I7" i="37"/>
  <c r="I8" i="37"/>
  <c r="H7" i="37"/>
  <c r="H8" i="37" s="1"/>
  <c r="G7" i="37"/>
  <c r="F7" i="37"/>
  <c r="F8" i="37"/>
  <c r="E7" i="37"/>
  <c r="E8" i="37"/>
  <c r="D7" i="37"/>
  <c r="D8" i="37"/>
  <c r="T4" i="36"/>
  <c r="T5" i="36" s="1"/>
  <c r="B10" i="36"/>
  <c r="B11" i="36"/>
  <c r="B12" i="36" s="1"/>
  <c r="B16" i="36"/>
  <c r="B17" i="36"/>
  <c r="B18" i="36"/>
  <c r="B13" i="36"/>
  <c r="B14" i="36" s="1"/>
  <c r="B15" i="36" s="1"/>
  <c r="V7" i="36"/>
  <c r="V8" i="36" s="1"/>
  <c r="V4" i="36"/>
  <c r="V5" i="36" s="1"/>
  <c r="U7" i="36"/>
  <c r="T7" i="36"/>
  <c r="T8" i="36" s="1"/>
  <c r="S7" i="36"/>
  <c r="R7" i="36"/>
  <c r="Q7" i="36"/>
  <c r="P7" i="36"/>
  <c r="O7" i="36"/>
  <c r="O8" i="36" s="1"/>
  <c r="N7" i="36"/>
  <c r="M7" i="36"/>
  <c r="M8" i="36"/>
  <c r="M4" i="36"/>
  <c r="M5" i="36" s="1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 s="1"/>
  <c r="K7" i="35"/>
  <c r="K8" i="35"/>
  <c r="G7" i="35"/>
  <c r="G8" i="35" s="1"/>
  <c r="B10" i="35"/>
  <c r="B11" i="35" s="1"/>
  <c r="B16" i="35"/>
  <c r="B17" i="35"/>
  <c r="B13" i="35"/>
  <c r="B14" i="35"/>
  <c r="V7" i="35"/>
  <c r="V8" i="35" s="1"/>
  <c r="U7" i="35"/>
  <c r="U8" i="35"/>
  <c r="T7" i="35"/>
  <c r="T8" i="35"/>
  <c r="R7" i="35"/>
  <c r="R8" i="35" s="1"/>
  <c r="Q7" i="35"/>
  <c r="Q8" i="35"/>
  <c r="P7" i="35"/>
  <c r="N7" i="35"/>
  <c r="N8" i="35"/>
  <c r="M7" i="35"/>
  <c r="M8" i="35" s="1"/>
  <c r="L7" i="35"/>
  <c r="L8" i="35"/>
  <c r="J7" i="35"/>
  <c r="J8" i="35"/>
  <c r="I7" i="35"/>
  <c r="I8" i="35"/>
  <c r="H7" i="35"/>
  <c r="H8" i="35" s="1"/>
  <c r="F7" i="35"/>
  <c r="F8" i="35"/>
  <c r="E7" i="35"/>
  <c r="E8" i="35"/>
  <c r="D7" i="35"/>
  <c r="D8" i="35"/>
  <c r="B16" i="34"/>
  <c r="B17" i="34" s="1"/>
  <c r="B13" i="34"/>
  <c r="B14" i="34"/>
  <c r="B10" i="34"/>
  <c r="B11" i="34"/>
  <c r="V7" i="34"/>
  <c r="V8" i="34" s="1"/>
  <c r="U7" i="34"/>
  <c r="U8" i="34" s="1"/>
  <c r="T7" i="34"/>
  <c r="T8" i="34"/>
  <c r="S7" i="34"/>
  <c r="S8" i="34" s="1"/>
  <c r="R7" i="34"/>
  <c r="Q7" i="34"/>
  <c r="Q8" i="34" s="1"/>
  <c r="P7" i="34"/>
  <c r="P8" i="34" s="1"/>
  <c r="O7" i="34"/>
  <c r="O8" i="34"/>
  <c r="N7" i="34"/>
  <c r="N8" i="34" s="1"/>
  <c r="M7" i="34"/>
  <c r="M8" i="34" s="1"/>
  <c r="L7" i="34"/>
  <c r="L8" i="34" s="1"/>
  <c r="K7" i="34"/>
  <c r="K8" i="34"/>
  <c r="J7" i="34"/>
  <c r="J8" i="34" s="1"/>
  <c r="I7" i="34"/>
  <c r="I8" i="34" s="1"/>
  <c r="H7" i="34"/>
  <c r="H8" i="34" s="1"/>
  <c r="G7" i="34"/>
  <c r="G8" i="34"/>
  <c r="F7" i="34"/>
  <c r="F8" i="34"/>
  <c r="E7" i="34"/>
  <c r="E8" i="34" s="1"/>
  <c r="D7" i="34"/>
  <c r="B16" i="33"/>
  <c r="B17" i="33" s="1"/>
  <c r="B13" i="33"/>
  <c r="B14" i="33"/>
  <c r="B10" i="33"/>
  <c r="B11" i="33"/>
  <c r="V12" i="33" s="1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O14" i="33"/>
  <c r="P14" i="33"/>
  <c r="Q14" i="33"/>
  <c r="R14" i="33"/>
  <c r="R15" i="33" s="1"/>
  <c r="S14" i="33"/>
  <c r="T14" i="33"/>
  <c r="U14" i="33"/>
  <c r="V14" i="33"/>
  <c r="C14" i="33"/>
  <c r="D14" i="33"/>
  <c r="E14" i="33"/>
  <c r="F14" i="33"/>
  <c r="G14" i="33"/>
  <c r="H14" i="33"/>
  <c r="H15" i="33" s="1"/>
  <c r="I14" i="33"/>
  <c r="J14" i="33"/>
  <c r="K14" i="33"/>
  <c r="L14" i="33"/>
  <c r="L15" i="33" s="1"/>
  <c r="M14" i="33"/>
  <c r="N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I12" i="33" s="1"/>
  <c r="J11" i="33"/>
  <c r="K11" i="33"/>
  <c r="L11" i="33"/>
  <c r="C7" i="33"/>
  <c r="B16" i="32"/>
  <c r="B17" i="32" s="1"/>
  <c r="B13" i="32"/>
  <c r="B14" i="32" s="1"/>
  <c r="B10" i="32"/>
  <c r="B11" i="32"/>
  <c r="C7" i="32"/>
  <c r="D7" i="32"/>
  <c r="D8" i="32" s="1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J15" i="32" s="1"/>
  <c r="K14" i="32"/>
  <c r="L14" i="32"/>
  <c r="M14" i="32"/>
  <c r="N14" i="32"/>
  <c r="O14" i="32"/>
  <c r="P14" i="32"/>
  <c r="Q14" i="32"/>
  <c r="R14" i="32"/>
  <c r="D14" i="32"/>
  <c r="O4" i="32"/>
  <c r="P4" i="32"/>
  <c r="Q4" i="32"/>
  <c r="R4" i="32"/>
  <c r="S4" i="32"/>
  <c r="T4" i="32"/>
  <c r="U4" i="32"/>
  <c r="U5" i="32" s="1"/>
  <c r="V4" i="32"/>
  <c r="E4" i="32"/>
  <c r="F4" i="32"/>
  <c r="G4" i="32"/>
  <c r="H4" i="32"/>
  <c r="I4" i="32"/>
  <c r="I5" i="32" s="1"/>
  <c r="J4" i="32"/>
  <c r="K4" i="32"/>
  <c r="L4" i="32"/>
  <c r="M4" i="32"/>
  <c r="N4" i="32"/>
  <c r="D4" i="32"/>
  <c r="D4" i="29"/>
  <c r="D5" i="29" s="1"/>
  <c r="C4" i="29"/>
  <c r="V7" i="33"/>
  <c r="U7" i="33"/>
  <c r="T7" i="33"/>
  <c r="T8" i="33"/>
  <c r="S7" i="33"/>
  <c r="R7" i="33"/>
  <c r="R8" i="33"/>
  <c r="Q7" i="33"/>
  <c r="P7" i="33"/>
  <c r="P8" i="33"/>
  <c r="O7" i="33"/>
  <c r="N7" i="33"/>
  <c r="N8" i="33" s="1"/>
  <c r="M7" i="33"/>
  <c r="M8" i="33"/>
  <c r="L7" i="33"/>
  <c r="K7" i="33"/>
  <c r="K8" i="33"/>
  <c r="J7" i="33"/>
  <c r="I7" i="33"/>
  <c r="H7" i="33"/>
  <c r="H8" i="33" s="1"/>
  <c r="G7" i="33"/>
  <c r="G8" i="33" s="1"/>
  <c r="F7" i="33"/>
  <c r="F8" i="33"/>
  <c r="E7" i="33"/>
  <c r="E4" i="33" s="1"/>
  <c r="E5" i="33" s="1"/>
  <c r="D7" i="33"/>
  <c r="D8" i="33"/>
  <c r="V11" i="32"/>
  <c r="U11" i="32"/>
  <c r="T11" i="32"/>
  <c r="S11" i="32"/>
  <c r="R11" i="32"/>
  <c r="Q11" i="32"/>
  <c r="P11" i="32"/>
  <c r="O11" i="32"/>
  <c r="N11" i="32"/>
  <c r="M11" i="32"/>
  <c r="M12" i="32" s="1"/>
  <c r="L11" i="32"/>
  <c r="K11" i="32"/>
  <c r="J11" i="32"/>
  <c r="I11" i="32"/>
  <c r="H11" i="32"/>
  <c r="G11" i="32"/>
  <c r="F11" i="32"/>
  <c r="F12" i="32" s="1"/>
  <c r="E11" i="32"/>
  <c r="V7" i="32"/>
  <c r="V8" i="32"/>
  <c r="U7" i="32"/>
  <c r="U8" i="32" s="1"/>
  <c r="S7" i="32"/>
  <c r="S8" i="32"/>
  <c r="R7" i="32"/>
  <c r="R8" i="32" s="1"/>
  <c r="Q7" i="32"/>
  <c r="Q8" i="32"/>
  <c r="O7" i="32"/>
  <c r="O8" i="32" s="1"/>
  <c r="N7" i="32"/>
  <c r="N8" i="32"/>
  <c r="M7" i="32"/>
  <c r="M8" i="32" s="1"/>
  <c r="K7" i="32"/>
  <c r="K8" i="32"/>
  <c r="J7" i="32"/>
  <c r="J8" i="32" s="1"/>
  <c r="I7" i="32"/>
  <c r="I8" i="32"/>
  <c r="G7" i="32"/>
  <c r="G8" i="32" s="1"/>
  <c r="F7" i="32"/>
  <c r="F8" i="32"/>
  <c r="E7" i="32"/>
  <c r="R7" i="31"/>
  <c r="S7" i="31"/>
  <c r="S8" i="31"/>
  <c r="T7" i="31"/>
  <c r="T8" i="31" s="1"/>
  <c r="U7" i="31"/>
  <c r="U8" i="31"/>
  <c r="M7" i="31"/>
  <c r="M8" i="31" s="1"/>
  <c r="N7" i="31"/>
  <c r="O7" i="31"/>
  <c r="O8" i="31"/>
  <c r="P7" i="31"/>
  <c r="P8" i="31" s="1"/>
  <c r="Q7" i="31"/>
  <c r="E7" i="31"/>
  <c r="F7" i="31"/>
  <c r="F8" i="31"/>
  <c r="G7" i="31"/>
  <c r="H7" i="31"/>
  <c r="I7" i="31"/>
  <c r="I8" i="31" s="1"/>
  <c r="J7" i="31"/>
  <c r="J8" i="31" s="1"/>
  <c r="K7" i="31"/>
  <c r="K8" i="31"/>
  <c r="L7" i="31"/>
  <c r="L8" i="31"/>
  <c r="D7" i="31"/>
  <c r="D8" i="31" s="1"/>
  <c r="C7" i="31"/>
  <c r="B16" i="31"/>
  <c r="B17" i="31" s="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 s="1"/>
  <c r="R8" i="31"/>
  <c r="Q8" i="31"/>
  <c r="N8" i="31"/>
  <c r="G8" i="31"/>
  <c r="C8" i="31"/>
  <c r="C7" i="27"/>
  <c r="B7" i="27" s="1"/>
  <c r="B8" i="27" s="1"/>
  <c r="C7" i="30"/>
  <c r="S17" i="27"/>
  <c r="T17" i="27"/>
  <c r="U17" i="27"/>
  <c r="O17" i="27"/>
  <c r="P17" i="27"/>
  <c r="Q17" i="27"/>
  <c r="R17" i="27"/>
  <c r="G17" i="27"/>
  <c r="H17" i="27"/>
  <c r="I17" i="27"/>
  <c r="I18" i="27" s="1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 s="1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 s="1"/>
  <c r="C11" i="30"/>
  <c r="C12" i="30" s="1"/>
  <c r="D11" i="30"/>
  <c r="E11" i="30"/>
  <c r="F11" i="30"/>
  <c r="G11" i="30"/>
  <c r="H11" i="30"/>
  <c r="I11" i="30"/>
  <c r="J11" i="30"/>
  <c r="K11" i="30"/>
  <c r="K12" i="30" s="1"/>
  <c r="L11" i="30"/>
  <c r="M11" i="30"/>
  <c r="N11" i="30"/>
  <c r="O11" i="30"/>
  <c r="P11" i="30"/>
  <c r="Q11" i="30"/>
  <c r="R11" i="30"/>
  <c r="S11" i="30"/>
  <c r="S12" i="30" s="1"/>
  <c r="T11" i="30"/>
  <c r="U11" i="30"/>
  <c r="C14" i="30"/>
  <c r="D14" i="30"/>
  <c r="E14" i="30"/>
  <c r="F14" i="30"/>
  <c r="G14" i="30"/>
  <c r="H14" i="30"/>
  <c r="H15" i="30" s="1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 s="1"/>
  <c r="B16" i="30"/>
  <c r="B17" i="30" s="1"/>
  <c r="J18" i="30" s="1"/>
  <c r="B13" i="30"/>
  <c r="B14" i="30"/>
  <c r="B10" i="30"/>
  <c r="B11" i="30"/>
  <c r="U7" i="30"/>
  <c r="T7" i="30"/>
  <c r="T8" i="30" s="1"/>
  <c r="S7" i="30"/>
  <c r="S8" i="30" s="1"/>
  <c r="R7" i="30"/>
  <c r="R8" i="30" s="1"/>
  <c r="Q7" i="30"/>
  <c r="Q8" i="30" s="1"/>
  <c r="P7" i="30"/>
  <c r="P8" i="30" s="1"/>
  <c r="O7" i="30"/>
  <c r="N7" i="30"/>
  <c r="M7" i="30"/>
  <c r="M8" i="30" s="1"/>
  <c r="L7" i="30"/>
  <c r="L8" i="30" s="1"/>
  <c r="K7" i="30"/>
  <c r="K8" i="30"/>
  <c r="J7" i="30"/>
  <c r="J8" i="30"/>
  <c r="I7" i="30"/>
  <c r="H7" i="30"/>
  <c r="G7" i="30"/>
  <c r="F7" i="30"/>
  <c r="F8" i="30"/>
  <c r="E7" i="30"/>
  <c r="E8" i="30"/>
  <c r="D7" i="30"/>
  <c r="D8" i="30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U12" i="29" s="1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 s="1"/>
  <c r="U8" i="29"/>
  <c r="U9" i="29" s="1"/>
  <c r="T8" i="29"/>
  <c r="S8" i="29"/>
  <c r="R8" i="29"/>
  <c r="Q8" i="29"/>
  <c r="P8" i="29"/>
  <c r="O8" i="29"/>
  <c r="N8" i="29"/>
  <c r="M8" i="29"/>
  <c r="L8" i="29"/>
  <c r="K8" i="29"/>
  <c r="J8" i="29"/>
  <c r="I8" i="29"/>
  <c r="I9" i="29" s="1"/>
  <c r="H8" i="29"/>
  <c r="G8" i="29"/>
  <c r="F8" i="29"/>
  <c r="E8" i="29"/>
  <c r="D8" i="29"/>
  <c r="B7" i="29"/>
  <c r="B8" i="29"/>
  <c r="U4" i="29"/>
  <c r="U5" i="29" s="1"/>
  <c r="T4" i="29"/>
  <c r="T5" i="29" s="1"/>
  <c r="S4" i="29"/>
  <c r="R4" i="29"/>
  <c r="Q4" i="29"/>
  <c r="P4" i="29"/>
  <c r="O4" i="29"/>
  <c r="O5" i="29" s="1"/>
  <c r="N4" i="29"/>
  <c r="N4" i="30" s="1"/>
  <c r="N5" i="30" s="1"/>
  <c r="M4" i="29"/>
  <c r="L4" i="29"/>
  <c r="K4" i="29"/>
  <c r="K5" i="29"/>
  <c r="J4" i="29"/>
  <c r="I4" i="29"/>
  <c r="I5" i="29" s="1"/>
  <c r="H4" i="29"/>
  <c r="H5" i="29" s="1"/>
  <c r="G4" i="29"/>
  <c r="G5" i="29" s="1"/>
  <c r="F4" i="29"/>
  <c r="E4" i="29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E15" i="28" s="1"/>
  <c r="F14" i="28"/>
  <c r="G14" i="28"/>
  <c r="H14" i="28"/>
  <c r="I14" i="28"/>
  <c r="I15" i="28" s="1"/>
  <c r="J14" i="28"/>
  <c r="K14" i="28"/>
  <c r="L14" i="28"/>
  <c r="M14" i="28"/>
  <c r="N14" i="28"/>
  <c r="N15" i="28" s="1"/>
  <c r="O14" i="28"/>
  <c r="P14" i="28"/>
  <c r="Q14" i="28"/>
  <c r="Q15" i="28" s="1"/>
  <c r="R14" i="28"/>
  <c r="S14" i="28"/>
  <c r="T14" i="28"/>
  <c r="T15" i="28" s="1"/>
  <c r="D14" i="28"/>
  <c r="D15" i="28" s="1"/>
  <c r="C14" i="28"/>
  <c r="U11" i="28"/>
  <c r="E11" i="28"/>
  <c r="F11" i="28"/>
  <c r="G11" i="28"/>
  <c r="H11" i="28"/>
  <c r="H12" i="28" s="1"/>
  <c r="I11" i="28"/>
  <c r="J11" i="28"/>
  <c r="K11" i="28"/>
  <c r="L11" i="28"/>
  <c r="M11" i="28"/>
  <c r="N11" i="28"/>
  <c r="O11" i="28"/>
  <c r="P11" i="28"/>
  <c r="Q11" i="28"/>
  <c r="R11" i="28"/>
  <c r="S11" i="28"/>
  <c r="T11" i="28"/>
  <c r="D11" i="28"/>
  <c r="C11" i="28"/>
  <c r="B16" i="28"/>
  <c r="B7" i="28" s="1"/>
  <c r="B8" i="28" s="1"/>
  <c r="H9" i="28" s="1"/>
  <c r="B13" i="28"/>
  <c r="B14" i="28"/>
  <c r="J15" i="28" s="1"/>
  <c r="B15" i="28"/>
  <c r="B10" i="28"/>
  <c r="B11" i="28" s="1"/>
  <c r="L12" i="28" s="1"/>
  <c r="U7" i="28"/>
  <c r="U8" i="28" s="1"/>
  <c r="T7" i="28"/>
  <c r="T8" i="28" s="1"/>
  <c r="S7" i="28"/>
  <c r="S8" i="28"/>
  <c r="R7" i="28"/>
  <c r="R8" i="28" s="1"/>
  <c r="Q7" i="28"/>
  <c r="Q8" i="28" s="1"/>
  <c r="P7" i="28"/>
  <c r="P8" i="28" s="1"/>
  <c r="O7" i="28"/>
  <c r="O8" i="28"/>
  <c r="N7" i="28"/>
  <c r="N8" i="28" s="1"/>
  <c r="M7" i="28"/>
  <c r="M8" i="28" s="1"/>
  <c r="L7" i="28"/>
  <c r="L8" i="28" s="1"/>
  <c r="K7" i="28"/>
  <c r="K8" i="28"/>
  <c r="J7" i="28"/>
  <c r="J8" i="28" s="1"/>
  <c r="I7" i="28"/>
  <c r="I8" i="28" s="1"/>
  <c r="H7" i="28"/>
  <c r="H8" i="28"/>
  <c r="G7" i="28"/>
  <c r="G8" i="28" s="1"/>
  <c r="F7" i="28"/>
  <c r="F8" i="28" s="1"/>
  <c r="E7" i="28"/>
  <c r="E8" i="28" s="1"/>
  <c r="D7" i="28"/>
  <c r="D8" i="28" s="1"/>
  <c r="C7" i="28"/>
  <c r="C8" i="28" s="1"/>
  <c r="C7" i="26"/>
  <c r="C8" i="26" s="1"/>
  <c r="E7" i="25"/>
  <c r="E8" i="25"/>
  <c r="U17" i="26"/>
  <c r="U18" i="26" s="1"/>
  <c r="T17" i="26"/>
  <c r="S17" i="26"/>
  <c r="R17" i="26"/>
  <c r="Q17" i="26"/>
  <c r="P17" i="26"/>
  <c r="O17" i="26"/>
  <c r="N17" i="26"/>
  <c r="N18" i="26" s="1"/>
  <c r="M17" i="26"/>
  <c r="M18" i="26" s="1"/>
  <c r="L17" i="26"/>
  <c r="K17" i="26"/>
  <c r="J17" i="26"/>
  <c r="I17" i="26"/>
  <c r="H17" i="26"/>
  <c r="G17" i="26"/>
  <c r="F17" i="26"/>
  <c r="E17" i="26"/>
  <c r="E18" i="26" s="1"/>
  <c r="D17" i="26"/>
  <c r="C17" i="26"/>
  <c r="B16" i="26"/>
  <c r="B17" i="26" s="1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 s="1"/>
  <c r="S7" i="26"/>
  <c r="R7" i="26"/>
  <c r="R8" i="26" s="1"/>
  <c r="Q7" i="26"/>
  <c r="Q8" i="26"/>
  <c r="P7" i="26"/>
  <c r="P8" i="26" s="1"/>
  <c r="O7" i="26"/>
  <c r="O8" i="26" s="1"/>
  <c r="N7" i="26"/>
  <c r="N8" i="26"/>
  <c r="M7" i="26"/>
  <c r="L7" i="26"/>
  <c r="L8" i="26" s="1"/>
  <c r="K7" i="26"/>
  <c r="K8" i="26"/>
  <c r="J7" i="26"/>
  <c r="I7" i="26"/>
  <c r="H7" i="26"/>
  <c r="H8" i="26" s="1"/>
  <c r="G7" i="26"/>
  <c r="G8" i="26" s="1"/>
  <c r="F7" i="26"/>
  <c r="F8" i="26"/>
  <c r="E7" i="26"/>
  <c r="E8" i="26"/>
  <c r="D7" i="26"/>
  <c r="D8" i="26" s="1"/>
  <c r="D7" i="25"/>
  <c r="D8" i="25" s="1"/>
  <c r="F7" i="25"/>
  <c r="F8" i="25" s="1"/>
  <c r="G7" i="25"/>
  <c r="H7" i="25"/>
  <c r="I7" i="25"/>
  <c r="I8" i="25" s="1"/>
  <c r="J7" i="25"/>
  <c r="K7" i="25"/>
  <c r="L7" i="25"/>
  <c r="L8" i="25" s="1"/>
  <c r="M7" i="25"/>
  <c r="M8" i="25"/>
  <c r="N7" i="25"/>
  <c r="N8" i="25"/>
  <c r="O7" i="25"/>
  <c r="O8" i="25" s="1"/>
  <c r="P7" i="25"/>
  <c r="P8" i="25" s="1"/>
  <c r="Q7" i="25"/>
  <c r="R7" i="25"/>
  <c r="S7" i="25"/>
  <c r="S4" i="25" s="1"/>
  <c r="S8" i="25"/>
  <c r="T7" i="25"/>
  <c r="T8" i="25" s="1"/>
  <c r="U7" i="25"/>
  <c r="U8" i="25" s="1"/>
  <c r="G8" i="25"/>
  <c r="B10" i="25"/>
  <c r="B11" i="25"/>
  <c r="T12" i="25" s="1"/>
  <c r="C11" i="25"/>
  <c r="D11" i="25"/>
  <c r="E11" i="25"/>
  <c r="F11" i="25"/>
  <c r="G11" i="25"/>
  <c r="H11" i="25"/>
  <c r="I11" i="25"/>
  <c r="J11" i="25"/>
  <c r="J12" i="25"/>
  <c r="K11" i="25"/>
  <c r="L11" i="25"/>
  <c r="L12" i="25" s="1"/>
  <c r="M11" i="25"/>
  <c r="N11" i="25"/>
  <c r="O11" i="25"/>
  <c r="P11" i="25"/>
  <c r="P12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G18" i="25" s="1"/>
  <c r="C17" i="25"/>
  <c r="C18" i="25" s="1"/>
  <c r="D17" i="25"/>
  <c r="E17" i="25"/>
  <c r="F17" i="25"/>
  <c r="G17" i="25"/>
  <c r="H17" i="25"/>
  <c r="I17" i="25"/>
  <c r="J17" i="25"/>
  <c r="K17" i="25"/>
  <c r="K18" i="25" s="1"/>
  <c r="L17" i="25"/>
  <c r="M17" i="25"/>
  <c r="N17" i="25"/>
  <c r="O17" i="25"/>
  <c r="O18" i="25"/>
  <c r="P17" i="25"/>
  <c r="Q17" i="25"/>
  <c r="R17" i="25"/>
  <c r="S17" i="25"/>
  <c r="T17" i="25"/>
  <c r="U17" i="25"/>
  <c r="C4" i="23"/>
  <c r="C5" i="23" s="1"/>
  <c r="C4" i="25"/>
  <c r="D4" i="23"/>
  <c r="D4" i="25" s="1"/>
  <c r="E4" i="23"/>
  <c r="F4" i="23"/>
  <c r="F5" i="23"/>
  <c r="G4" i="23"/>
  <c r="G5" i="23"/>
  <c r="H4" i="23"/>
  <c r="I4" i="23"/>
  <c r="J4" i="23"/>
  <c r="K4" i="23"/>
  <c r="K5" i="23"/>
  <c r="L4" i="23"/>
  <c r="M4" i="23"/>
  <c r="M4" i="25"/>
  <c r="N4" i="23"/>
  <c r="N5" i="23" s="1"/>
  <c r="O4" i="23"/>
  <c r="O4" i="25"/>
  <c r="O5" i="25"/>
  <c r="P4" i="23"/>
  <c r="Q4" i="23"/>
  <c r="Q5" i="23" s="1"/>
  <c r="R4" i="23"/>
  <c r="S4" i="23"/>
  <c r="T4" i="23"/>
  <c r="T5" i="23"/>
  <c r="U4" i="23"/>
  <c r="U4" i="25" s="1"/>
  <c r="E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 s="1"/>
  <c r="B12" i="23" s="1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 s="1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 s="1"/>
  <c r="F7" i="22"/>
  <c r="F8" i="22" s="1"/>
  <c r="G7" i="22"/>
  <c r="H7" i="22"/>
  <c r="H8" i="22"/>
  <c r="I7" i="22"/>
  <c r="I8" i="22" s="1"/>
  <c r="J7" i="22"/>
  <c r="K7" i="22"/>
  <c r="K8" i="22"/>
  <c r="L7" i="22"/>
  <c r="L8" i="22"/>
  <c r="M7" i="22"/>
  <c r="N7" i="22"/>
  <c r="N8" i="22" s="1"/>
  <c r="O7" i="22"/>
  <c r="O8" i="22" s="1"/>
  <c r="P7" i="22"/>
  <c r="P8" i="22" s="1"/>
  <c r="Q7" i="22"/>
  <c r="Q8" i="22"/>
  <c r="R7" i="22"/>
  <c r="R8" i="22" s="1"/>
  <c r="S7" i="22"/>
  <c r="S8" i="22" s="1"/>
  <c r="T7" i="22"/>
  <c r="T8" i="22"/>
  <c r="U7" i="22"/>
  <c r="G8" i="22"/>
  <c r="J8" i="22"/>
  <c r="M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F8" i="21"/>
  <c r="G7" i="21"/>
  <c r="G8" i="21" s="1"/>
  <c r="H7" i="21"/>
  <c r="H8" i="21"/>
  <c r="I7" i="21"/>
  <c r="J7" i="21"/>
  <c r="J8" i="21" s="1"/>
  <c r="K7" i="21"/>
  <c r="K8" i="21" s="1"/>
  <c r="L7" i="21"/>
  <c r="L8" i="21" s="1"/>
  <c r="M7" i="21"/>
  <c r="M8" i="21"/>
  <c r="N7" i="21"/>
  <c r="N8" i="21" s="1"/>
  <c r="O7" i="21"/>
  <c r="O8" i="21" s="1"/>
  <c r="P7" i="21"/>
  <c r="P8" i="21" s="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 s="1"/>
  <c r="M12" i="21" s="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Q12" i="21" s="1"/>
  <c r="R11" i="21"/>
  <c r="S11" i="21"/>
  <c r="T11" i="21"/>
  <c r="U11" i="21"/>
  <c r="U12" i="21" s="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 s="1"/>
  <c r="E7" i="20"/>
  <c r="E8" i="20" s="1"/>
  <c r="F7" i="20"/>
  <c r="G7" i="20"/>
  <c r="G8" i="20"/>
  <c r="H7" i="20"/>
  <c r="I7" i="20"/>
  <c r="I8" i="20" s="1"/>
  <c r="J7" i="20"/>
  <c r="J8" i="20" s="1"/>
  <c r="K7" i="20"/>
  <c r="L7" i="20"/>
  <c r="L8" i="20"/>
  <c r="M7" i="20"/>
  <c r="N7" i="20"/>
  <c r="O7" i="20"/>
  <c r="P7" i="20"/>
  <c r="Q7" i="20"/>
  <c r="Q8" i="20"/>
  <c r="R7" i="20"/>
  <c r="R8" i="20"/>
  <c r="S7" i="20"/>
  <c r="S8" i="20" s="1"/>
  <c r="T7" i="20"/>
  <c r="T8" i="20" s="1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 s="1"/>
  <c r="D4" i="19"/>
  <c r="D4" i="20" s="1"/>
  <c r="D5" i="20" s="1"/>
  <c r="E4" i="19"/>
  <c r="E5" i="19"/>
  <c r="F4" i="19"/>
  <c r="G4" i="19"/>
  <c r="H4" i="19"/>
  <c r="I4" i="19"/>
  <c r="J4" i="19"/>
  <c r="J5" i="19"/>
  <c r="K4" i="19"/>
  <c r="K4" i="20" s="1"/>
  <c r="L4" i="19"/>
  <c r="M4" i="19"/>
  <c r="N4" i="19"/>
  <c r="N5" i="19"/>
  <c r="O4" i="19"/>
  <c r="O5" i="19" s="1"/>
  <c r="P4" i="19"/>
  <c r="Q4" i="19"/>
  <c r="Q5" i="19" s="1"/>
  <c r="R4" i="19"/>
  <c r="R5" i="19" s="1"/>
  <c r="S4" i="19"/>
  <c r="T4" i="19"/>
  <c r="T5" i="19"/>
  <c r="U4" i="19"/>
  <c r="B7" i="19"/>
  <c r="B8" i="19"/>
  <c r="B9" i="19" s="1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B13" i="19"/>
  <c r="B14" i="19"/>
  <c r="P12" i="19" s="1"/>
  <c r="C14" i="19"/>
  <c r="D14" i="19"/>
  <c r="E14" i="19"/>
  <c r="E15" i="19" s="1"/>
  <c r="F14" i="19"/>
  <c r="G14" i="19"/>
  <c r="H14" i="19"/>
  <c r="I14" i="19"/>
  <c r="I15" i="19" s="1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 s="1"/>
  <c r="E4" i="18"/>
  <c r="F4" i="18"/>
  <c r="F5" i="18" s="1"/>
  <c r="G4" i="18"/>
  <c r="G5" i="18" s="1"/>
  <c r="H4" i="18"/>
  <c r="H5" i="18"/>
  <c r="H6" i="18" s="1"/>
  <c r="I4" i="18"/>
  <c r="I5" i="18" s="1"/>
  <c r="J4" i="18"/>
  <c r="J5" i="18" s="1"/>
  <c r="K4" i="18"/>
  <c r="K5" i="18" s="1"/>
  <c r="L4" i="18"/>
  <c r="L5" i="18"/>
  <c r="M4" i="18"/>
  <c r="M5" i="18"/>
  <c r="N4" i="18"/>
  <c r="N5" i="18"/>
  <c r="O4" i="18"/>
  <c r="O5" i="18" s="1"/>
  <c r="P4" i="18"/>
  <c r="P5" i="18"/>
  <c r="Q4" i="18"/>
  <c r="Q5" i="18"/>
  <c r="R4" i="18"/>
  <c r="R5" i="18"/>
  <c r="S4" i="18"/>
  <c r="S5" i="18" s="1"/>
  <c r="T4" i="18"/>
  <c r="T5" i="18"/>
  <c r="U4" i="18"/>
  <c r="U5" i="18"/>
  <c r="B7" i="18"/>
  <c r="B8" i="18" s="1"/>
  <c r="B9" i="18" s="1"/>
  <c r="C8" i="18"/>
  <c r="D8" i="18"/>
  <c r="E8" i="18"/>
  <c r="F8" i="18"/>
  <c r="G8" i="18"/>
  <c r="H8" i="18"/>
  <c r="I8" i="18"/>
  <c r="J8" i="18"/>
  <c r="K8" i="18"/>
  <c r="L8" i="18"/>
  <c r="L9" i="18" s="1"/>
  <c r="M8" i="18"/>
  <c r="N8" i="18"/>
  <c r="O8" i="18"/>
  <c r="O9" i="18" s="1"/>
  <c r="P8" i="18"/>
  <c r="Q8" i="18"/>
  <c r="R8" i="18"/>
  <c r="S8" i="18"/>
  <c r="T8" i="18"/>
  <c r="T9" i="18" s="1"/>
  <c r="U8" i="18"/>
  <c r="B10" i="18"/>
  <c r="B11" i="18" s="1"/>
  <c r="B12" i="18" s="1"/>
  <c r="C11" i="18"/>
  <c r="D11" i="18"/>
  <c r="D12" i="18"/>
  <c r="E11" i="18"/>
  <c r="F11" i="18"/>
  <c r="G11" i="18"/>
  <c r="H11" i="18"/>
  <c r="H12" i="18" s="1"/>
  <c r="I11" i="18"/>
  <c r="J11" i="18"/>
  <c r="K11" i="18"/>
  <c r="L11" i="18"/>
  <c r="L12" i="18" s="1"/>
  <c r="M11" i="18"/>
  <c r="N11" i="18"/>
  <c r="O11" i="18"/>
  <c r="P11" i="18"/>
  <c r="Q11" i="18"/>
  <c r="R11" i="18"/>
  <c r="S11" i="18"/>
  <c r="T11" i="18"/>
  <c r="T12" i="18"/>
  <c r="U11" i="18"/>
  <c r="B13" i="18"/>
  <c r="B14" i="18"/>
  <c r="U12" i="18" s="1"/>
  <c r="C14" i="18"/>
  <c r="C15" i="18" s="1"/>
  <c r="D14" i="18"/>
  <c r="E14" i="18"/>
  <c r="F14" i="18"/>
  <c r="G14" i="18"/>
  <c r="G15" i="18"/>
  <c r="H14" i="18"/>
  <c r="I14" i="18"/>
  <c r="J14" i="18"/>
  <c r="J15" i="18" s="1"/>
  <c r="K14" i="18"/>
  <c r="L14" i="18"/>
  <c r="M14" i="18"/>
  <c r="N14" i="18"/>
  <c r="N15" i="18" s="1"/>
  <c r="O14" i="18"/>
  <c r="P14" i="18"/>
  <c r="Q14" i="18"/>
  <c r="R14" i="18"/>
  <c r="R15" i="18" s="1"/>
  <c r="S14" i="18"/>
  <c r="T14" i="18"/>
  <c r="U14" i="18"/>
  <c r="U15" i="18"/>
  <c r="C4" i="9"/>
  <c r="D4" i="9"/>
  <c r="D5" i="9"/>
  <c r="E4" i="9"/>
  <c r="E5" i="9" s="1"/>
  <c r="F4" i="9"/>
  <c r="G4" i="9"/>
  <c r="H4" i="9"/>
  <c r="H5" i="9"/>
  <c r="I4" i="9"/>
  <c r="I5" i="9"/>
  <c r="J4" i="9"/>
  <c r="J5" i="9" s="1"/>
  <c r="K4" i="9"/>
  <c r="K5" i="9" s="1"/>
  <c r="L4" i="9"/>
  <c r="L5" i="9"/>
  <c r="M4" i="9"/>
  <c r="M5" i="9"/>
  <c r="N4" i="9"/>
  <c r="N5" i="9" s="1"/>
  <c r="O4" i="9"/>
  <c r="O5" i="9" s="1"/>
  <c r="P4" i="9"/>
  <c r="P5" i="9" s="1"/>
  <c r="Q4" i="9"/>
  <c r="Q5" i="9"/>
  <c r="R4" i="9"/>
  <c r="R5" i="9" s="1"/>
  <c r="S4" i="9"/>
  <c r="S5" i="9" s="1"/>
  <c r="T4" i="9"/>
  <c r="T5" i="9" s="1"/>
  <c r="U4" i="9"/>
  <c r="U5" i="9"/>
  <c r="F5" i="9"/>
  <c r="G5" i="9"/>
  <c r="B7" i="9"/>
  <c r="B8" i="9" s="1"/>
  <c r="B9" i="9"/>
  <c r="C8" i="9"/>
  <c r="C9" i="9" s="1"/>
  <c r="D8" i="9"/>
  <c r="E8" i="9"/>
  <c r="F8" i="9"/>
  <c r="G8" i="9"/>
  <c r="G9" i="9" s="1"/>
  <c r="H8" i="9"/>
  <c r="I8" i="9"/>
  <c r="J8" i="9"/>
  <c r="K8" i="9"/>
  <c r="L8" i="9"/>
  <c r="M8" i="9"/>
  <c r="N8" i="9"/>
  <c r="N9" i="9"/>
  <c r="O8" i="9"/>
  <c r="P8" i="9"/>
  <c r="Q8" i="9"/>
  <c r="R8" i="9"/>
  <c r="S8" i="9"/>
  <c r="T8" i="9"/>
  <c r="U8" i="9"/>
  <c r="U9" i="9" s="1"/>
  <c r="B10" i="9"/>
  <c r="B11" i="9"/>
  <c r="B12" i="9"/>
  <c r="C11" i="9"/>
  <c r="D11" i="9"/>
  <c r="E11" i="9"/>
  <c r="F11" i="9"/>
  <c r="G11" i="9"/>
  <c r="H11" i="9"/>
  <c r="I11" i="9"/>
  <c r="J11" i="9"/>
  <c r="K11" i="9"/>
  <c r="L11" i="9"/>
  <c r="M11" i="9"/>
  <c r="M12" i="9" s="1"/>
  <c r="N11" i="9"/>
  <c r="O11" i="9"/>
  <c r="P11" i="9"/>
  <c r="Q11" i="9"/>
  <c r="R11" i="9"/>
  <c r="S11" i="9"/>
  <c r="T11" i="9"/>
  <c r="U11" i="9"/>
  <c r="B13" i="9"/>
  <c r="B14" i="9"/>
  <c r="D9" i="9" s="1"/>
  <c r="C14" i="9"/>
  <c r="D14" i="9"/>
  <c r="E14" i="9"/>
  <c r="F14" i="9"/>
  <c r="G14" i="9"/>
  <c r="H14" i="9"/>
  <c r="I14" i="9"/>
  <c r="I15" i="9"/>
  <c r="J14" i="9"/>
  <c r="K14" i="9"/>
  <c r="L14" i="9"/>
  <c r="L15" i="9" s="1"/>
  <c r="M14" i="9"/>
  <c r="N14" i="9"/>
  <c r="O14" i="9"/>
  <c r="P14" i="9"/>
  <c r="Q14" i="9"/>
  <c r="R14" i="9"/>
  <c r="R15" i="9" s="1"/>
  <c r="S14" i="9"/>
  <c r="T14" i="9"/>
  <c r="U14" i="9"/>
  <c r="C4" i="8"/>
  <c r="C5" i="8" s="1"/>
  <c r="D4" i="8"/>
  <c r="D5" i="8" s="1"/>
  <c r="E4" i="8"/>
  <c r="E5" i="8"/>
  <c r="F4" i="8"/>
  <c r="F5" i="8"/>
  <c r="G4" i="8"/>
  <c r="G5" i="8" s="1"/>
  <c r="H4" i="8"/>
  <c r="H5" i="8"/>
  <c r="I4" i="8"/>
  <c r="I5" i="8" s="1"/>
  <c r="J4" i="8"/>
  <c r="J5" i="8"/>
  <c r="K4" i="8"/>
  <c r="K5" i="8"/>
  <c r="L4" i="8"/>
  <c r="L5" i="8"/>
  <c r="M4" i="8"/>
  <c r="M5" i="8" s="1"/>
  <c r="N4" i="8"/>
  <c r="N5" i="8"/>
  <c r="O4" i="8"/>
  <c r="O5" i="8"/>
  <c r="P4" i="8"/>
  <c r="P5" i="8"/>
  <c r="Q4" i="8"/>
  <c r="Q5" i="8" s="1"/>
  <c r="R4" i="8"/>
  <c r="R5" i="8"/>
  <c r="S4" i="8"/>
  <c r="S5" i="8"/>
  <c r="T4" i="8"/>
  <c r="T5" i="8"/>
  <c r="U4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 s="1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 s="1"/>
  <c r="E15" i="8" s="1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 s="1"/>
  <c r="S14" i="8"/>
  <c r="T14" i="8"/>
  <c r="U14" i="8"/>
  <c r="C4" i="7"/>
  <c r="C5" i="7" s="1"/>
  <c r="D4" i="7"/>
  <c r="D5" i="7"/>
  <c r="E4" i="7"/>
  <c r="F4" i="7"/>
  <c r="G4" i="7"/>
  <c r="G5" i="7" s="1"/>
  <c r="H4" i="7"/>
  <c r="H5" i="7" s="1"/>
  <c r="I4" i="7"/>
  <c r="I5" i="7" s="1"/>
  <c r="J4" i="7"/>
  <c r="J5" i="7" s="1"/>
  <c r="K4" i="7"/>
  <c r="K5" i="7" s="1"/>
  <c r="L4" i="7"/>
  <c r="L5" i="7" s="1"/>
  <c r="M4" i="7"/>
  <c r="M5" i="7"/>
  <c r="N4" i="7"/>
  <c r="O4" i="7"/>
  <c r="O5" i="7" s="1"/>
  <c r="P4" i="7"/>
  <c r="P5" i="7"/>
  <c r="Q4" i="7"/>
  <c r="R4" i="7"/>
  <c r="R5" i="7" s="1"/>
  <c r="S4" i="7"/>
  <c r="S5" i="7"/>
  <c r="T4" i="7"/>
  <c r="T5" i="7" s="1"/>
  <c r="U4" i="7"/>
  <c r="U5" i="7" s="1"/>
  <c r="E5" i="7"/>
  <c r="N5" i="7"/>
  <c r="B7" i="7"/>
  <c r="B8" i="7" s="1"/>
  <c r="B9" i="7" s="1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 s="1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 s="1"/>
  <c r="E4" i="13"/>
  <c r="F4" i="13"/>
  <c r="F5" i="13" s="1"/>
  <c r="G4" i="13"/>
  <c r="G5" i="13" s="1"/>
  <c r="H4" i="13"/>
  <c r="H5" i="13"/>
  <c r="I4" i="13"/>
  <c r="J4" i="13"/>
  <c r="J5" i="13" s="1"/>
  <c r="K4" i="13"/>
  <c r="K5" i="13"/>
  <c r="L4" i="13"/>
  <c r="L5" i="13" s="1"/>
  <c r="M4" i="13"/>
  <c r="M5" i="13" s="1"/>
  <c r="N4" i="13"/>
  <c r="N5" i="13" s="1"/>
  <c r="O4" i="13"/>
  <c r="O5" i="13"/>
  <c r="P4" i="13"/>
  <c r="P5" i="13" s="1"/>
  <c r="Q4" i="13"/>
  <c r="Q5" i="13" s="1"/>
  <c r="R4" i="13"/>
  <c r="R5" i="13"/>
  <c r="S4" i="13"/>
  <c r="S5" i="13"/>
  <c r="T4" i="13"/>
  <c r="T5" i="13" s="1"/>
  <c r="U4" i="13"/>
  <c r="U5" i="13" s="1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 s="1"/>
  <c r="E11" i="13"/>
  <c r="F11" i="13"/>
  <c r="G11" i="13"/>
  <c r="H11" i="13"/>
  <c r="H12" i="13" s="1"/>
  <c r="I11" i="13"/>
  <c r="J11" i="13"/>
  <c r="K11" i="13"/>
  <c r="L11" i="13"/>
  <c r="M11" i="13"/>
  <c r="N11" i="13"/>
  <c r="O11" i="13"/>
  <c r="O12" i="13" s="1"/>
  <c r="P11" i="13"/>
  <c r="Q11" i="13"/>
  <c r="R11" i="13"/>
  <c r="R12" i="13" s="1"/>
  <c r="S11" i="13"/>
  <c r="T11" i="13"/>
  <c r="U11" i="13"/>
  <c r="N12" i="13"/>
  <c r="B13" i="13"/>
  <c r="B14" i="13"/>
  <c r="C14" i="13"/>
  <c r="C15" i="13" s="1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 s="1"/>
  <c r="P14" i="13"/>
  <c r="Q14" i="13"/>
  <c r="Q15" i="13" s="1"/>
  <c r="R14" i="13"/>
  <c r="S14" i="13"/>
  <c r="S15" i="13" s="1"/>
  <c r="T14" i="13"/>
  <c r="U14" i="13"/>
  <c r="C4" i="12"/>
  <c r="C5" i="12" s="1"/>
  <c r="D4" i="12"/>
  <c r="D5" i="12" s="1"/>
  <c r="E4" i="12"/>
  <c r="F4" i="12"/>
  <c r="F5" i="12" s="1"/>
  <c r="G4" i="12"/>
  <c r="G5" i="12"/>
  <c r="H4" i="12"/>
  <c r="H5" i="12" s="1"/>
  <c r="I4" i="12"/>
  <c r="I5" i="12" s="1"/>
  <c r="J4" i="12"/>
  <c r="J5" i="12"/>
  <c r="K4" i="12"/>
  <c r="K5" i="12" s="1"/>
  <c r="L4" i="12"/>
  <c r="L5" i="12" s="1"/>
  <c r="M4" i="12"/>
  <c r="N4" i="12"/>
  <c r="N5" i="12" s="1"/>
  <c r="O4" i="12"/>
  <c r="O5" i="12"/>
  <c r="P4" i="12"/>
  <c r="P5" i="12"/>
  <c r="Q4" i="12"/>
  <c r="Q5" i="12" s="1"/>
  <c r="R4" i="12"/>
  <c r="R5" i="12" s="1"/>
  <c r="S4" i="12"/>
  <c r="S5" i="12"/>
  <c r="T4" i="12"/>
  <c r="T5" i="12" s="1"/>
  <c r="U4" i="12"/>
  <c r="U5" i="12" s="1"/>
  <c r="M5" i="12"/>
  <c r="B7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N9" i="12"/>
  <c r="T9" i="12"/>
  <c r="B10" i="12"/>
  <c r="B11" i="12"/>
  <c r="C11" i="12"/>
  <c r="D11" i="12"/>
  <c r="E11" i="12"/>
  <c r="F11" i="12"/>
  <c r="G11" i="12"/>
  <c r="H11" i="12"/>
  <c r="I11" i="12"/>
  <c r="J11" i="12"/>
  <c r="J12" i="12" s="1"/>
  <c r="K11" i="12"/>
  <c r="L11" i="12"/>
  <c r="M11" i="12"/>
  <c r="N11" i="12"/>
  <c r="N12" i="12" s="1"/>
  <c r="O11" i="12"/>
  <c r="P11" i="12"/>
  <c r="Q11" i="12"/>
  <c r="R11" i="12"/>
  <c r="S11" i="12"/>
  <c r="S12" i="12" s="1"/>
  <c r="T11" i="12"/>
  <c r="U11" i="12"/>
  <c r="B13" i="12"/>
  <c r="B14" i="12" s="1"/>
  <c r="N15" i="12" s="1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 s="1"/>
  <c r="H4" i="11"/>
  <c r="H5" i="11" s="1"/>
  <c r="I4" i="11"/>
  <c r="J4" i="11"/>
  <c r="J5" i="11"/>
  <c r="K4" i="11"/>
  <c r="K5" i="11"/>
  <c r="L4" i="11"/>
  <c r="L5" i="11"/>
  <c r="M4" i="11"/>
  <c r="M5" i="11" s="1"/>
  <c r="N4" i="11"/>
  <c r="N5" i="11"/>
  <c r="O4" i="11"/>
  <c r="O5" i="11"/>
  <c r="P4" i="11"/>
  <c r="Q4" i="11"/>
  <c r="Q5" i="11"/>
  <c r="R4" i="11"/>
  <c r="R5" i="11"/>
  <c r="S4" i="11"/>
  <c r="S5" i="11" s="1"/>
  <c r="T4" i="11"/>
  <c r="T5" i="11" s="1"/>
  <c r="U4" i="11"/>
  <c r="U5" i="11"/>
  <c r="I5" i="11"/>
  <c r="P5" i="11"/>
  <c r="B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S12" i="11" s="1"/>
  <c r="T11" i="11"/>
  <c r="U11" i="11"/>
  <c r="B13" i="11"/>
  <c r="B14" i="11" s="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D5" i="17"/>
  <c r="E5" i="17"/>
  <c r="F5" i="17"/>
  <c r="G5" i="17"/>
  <c r="J5" i="17"/>
  <c r="K5" i="17"/>
  <c r="M5" i="17"/>
  <c r="N5" i="17"/>
  <c r="O5" i="17"/>
  <c r="P5" i="17"/>
  <c r="Q5" i="17"/>
  <c r="R5" i="17"/>
  <c r="S5" i="17"/>
  <c r="T5" i="17"/>
  <c r="U5" i="17"/>
  <c r="C5" i="17"/>
  <c r="L5" i="17"/>
  <c r="C7" i="17"/>
  <c r="C8" i="17"/>
  <c r="D7" i="17"/>
  <c r="D8" i="17" s="1"/>
  <c r="E7" i="17"/>
  <c r="E8" i="17" s="1"/>
  <c r="F7" i="17"/>
  <c r="F8" i="17" s="1"/>
  <c r="G7" i="17"/>
  <c r="G8" i="17" s="1"/>
  <c r="H7" i="17"/>
  <c r="H8" i="17" s="1"/>
  <c r="I7" i="17"/>
  <c r="I8" i="17" s="1"/>
  <c r="J7" i="17"/>
  <c r="J8" i="17"/>
  <c r="K7" i="17"/>
  <c r="L7" i="17"/>
  <c r="L8" i="17" s="1"/>
  <c r="M7" i="17"/>
  <c r="M8" i="17" s="1"/>
  <c r="N7" i="17"/>
  <c r="N8" i="17" s="1"/>
  <c r="O7" i="17"/>
  <c r="O8" i="17"/>
  <c r="P7" i="17"/>
  <c r="P8" i="17"/>
  <c r="Q7" i="17"/>
  <c r="Q8" i="17" s="1"/>
  <c r="R7" i="17"/>
  <c r="R8" i="17" s="1"/>
  <c r="S7" i="17"/>
  <c r="S8" i="17"/>
  <c r="T7" i="17"/>
  <c r="T8" i="17"/>
  <c r="U7" i="17"/>
  <c r="U8" i="17" s="1"/>
  <c r="B10" i="17"/>
  <c r="B11" i="17"/>
  <c r="B12" i="17"/>
  <c r="B13" i="17"/>
  <c r="B14" i="17"/>
  <c r="B15" i="17" s="1"/>
  <c r="B16" i="17"/>
  <c r="B17" i="17" s="1"/>
  <c r="B18" i="17" s="1"/>
  <c r="F18" i="25"/>
  <c r="J18" i="25"/>
  <c r="N18" i="25"/>
  <c r="D15" i="13"/>
  <c r="O9" i="11"/>
  <c r="H9" i="18"/>
  <c r="T4" i="20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D9" i="18"/>
  <c r="U12" i="9"/>
  <c r="T9" i="13"/>
  <c r="P9" i="13"/>
  <c r="S18" i="25"/>
  <c r="F4" i="25"/>
  <c r="F4" i="26" s="1"/>
  <c r="C17" i="20"/>
  <c r="T18" i="25"/>
  <c r="P18" i="25"/>
  <c r="L18" i="25"/>
  <c r="H18" i="25"/>
  <c r="D18" i="25"/>
  <c r="U18" i="25"/>
  <c r="Q18" i="25"/>
  <c r="M18" i="25"/>
  <c r="I18" i="25"/>
  <c r="G15" i="28"/>
  <c r="O15" i="28"/>
  <c r="H15" i="28"/>
  <c r="P15" i="28"/>
  <c r="M15" i="28"/>
  <c r="U15" i="28"/>
  <c r="C15" i="28"/>
  <c r="K15" i="28"/>
  <c r="S15" i="28"/>
  <c r="L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7"/>
  <c r="S9" i="12"/>
  <c r="O9" i="12"/>
  <c r="K9" i="12"/>
  <c r="G9" i="12"/>
  <c r="B12" i="13"/>
  <c r="S9" i="13"/>
  <c r="K9" i="13"/>
  <c r="C9" i="13"/>
  <c r="D9" i="13"/>
  <c r="C15" i="9"/>
  <c r="M9" i="9"/>
  <c r="N9" i="18"/>
  <c r="J9" i="18"/>
  <c r="K5" i="19"/>
  <c r="R4" i="20"/>
  <c r="R5" i="20"/>
  <c r="C7" i="21"/>
  <c r="C8" i="21"/>
  <c r="B16" i="21"/>
  <c r="B17" i="21"/>
  <c r="I18" i="21" s="1"/>
  <c r="C17" i="21"/>
  <c r="O9" i="13"/>
  <c r="G9" i="13"/>
  <c r="F15" i="18"/>
  <c r="B10" i="22"/>
  <c r="B11" i="22"/>
  <c r="I12" i="22" s="1"/>
  <c r="U9" i="13"/>
  <c r="M9" i="13"/>
  <c r="B15" i="18"/>
  <c r="C12" i="18"/>
  <c r="O12" i="18"/>
  <c r="T15" i="18"/>
  <c r="E12" i="18"/>
  <c r="B16" i="20"/>
  <c r="Q4" i="20"/>
  <c r="D12" i="21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 s="1"/>
  <c r="J8" i="25"/>
  <c r="J4" i="25"/>
  <c r="C14" i="22"/>
  <c r="B13" i="22"/>
  <c r="B14" i="22" s="1"/>
  <c r="E18" i="25"/>
  <c r="B7" i="25"/>
  <c r="B14" i="25"/>
  <c r="H15" i="25" s="1"/>
  <c r="E12" i="25"/>
  <c r="N5" i="25"/>
  <c r="Q5" i="20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Q12" i="30"/>
  <c r="P12" i="30"/>
  <c r="J12" i="30"/>
  <c r="U12" i="30"/>
  <c r="O12" i="30"/>
  <c r="H12" i="30"/>
  <c r="R12" i="30"/>
  <c r="B12" i="30"/>
  <c r="D12" i="30"/>
  <c r="T12" i="30"/>
  <c r="N12" i="30"/>
  <c r="M12" i="30"/>
  <c r="G12" i="30"/>
  <c r="H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2" i="31"/>
  <c r="M18" i="31"/>
  <c r="N15" i="31"/>
  <c r="R15" i="31"/>
  <c r="D12" i="31"/>
  <c r="H12" i="31"/>
  <c r="T12" i="31"/>
  <c r="B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8" i="32"/>
  <c r="V18" i="32"/>
  <c r="D18" i="32"/>
  <c r="M18" i="32"/>
  <c r="O15" i="32"/>
  <c r="K15" i="32"/>
  <c r="G15" i="32"/>
  <c r="U12" i="32"/>
  <c r="D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 s="1"/>
  <c r="G4" i="33"/>
  <c r="G5" i="33"/>
  <c r="G15" i="33"/>
  <c r="K15" i="33"/>
  <c r="O15" i="33"/>
  <c r="S15" i="33"/>
  <c r="U4" i="33"/>
  <c r="U5" i="33" s="1"/>
  <c r="M4" i="33"/>
  <c r="M5" i="33"/>
  <c r="V4" i="33"/>
  <c r="V5" i="33" s="1"/>
  <c r="R4" i="33"/>
  <c r="R5" i="33" s="1"/>
  <c r="N4" i="33"/>
  <c r="N5" i="33"/>
  <c r="J4" i="33"/>
  <c r="J5" i="33"/>
  <c r="E12" i="33"/>
  <c r="M12" i="33"/>
  <c r="Q12" i="33"/>
  <c r="U12" i="33"/>
  <c r="T4" i="33"/>
  <c r="T5" i="33"/>
  <c r="L4" i="33"/>
  <c r="L5" i="33"/>
  <c r="H4" i="33"/>
  <c r="H5" i="33"/>
  <c r="F4" i="33"/>
  <c r="F5" i="33" s="1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7"/>
  <c r="V4" i="37"/>
  <c r="V5" i="37"/>
  <c r="G4" i="37"/>
  <c r="M4" i="37"/>
  <c r="M4" i="38"/>
  <c r="M5" i="38" s="1"/>
  <c r="T4" i="37"/>
  <c r="T5" i="37"/>
  <c r="U15" i="25"/>
  <c r="L15" i="25"/>
  <c r="G15" i="25"/>
  <c r="B15" i="25"/>
  <c r="M15" i="25"/>
  <c r="T15" i="25"/>
  <c r="I12" i="23"/>
  <c r="K12" i="23"/>
  <c r="S5" i="25"/>
  <c r="M5" i="25"/>
  <c r="D4" i="26"/>
  <c r="D4" i="28" s="1"/>
  <c r="D5" i="28" s="1"/>
  <c r="D5" i="26"/>
  <c r="D5" i="25"/>
  <c r="G18" i="20"/>
  <c r="C18" i="20"/>
  <c r="L18" i="20"/>
  <c r="R15" i="25"/>
  <c r="P5" i="25"/>
  <c r="U9" i="25"/>
  <c r="F5" i="7"/>
  <c r="P15" i="22"/>
  <c r="I5" i="17"/>
  <c r="D5" i="11"/>
  <c r="N18" i="21"/>
  <c r="P9" i="12"/>
  <c r="D15" i="18"/>
  <c r="C9" i="12"/>
  <c r="F9" i="12"/>
  <c r="L9" i="12"/>
  <c r="Q9" i="12"/>
  <c r="B8" i="12"/>
  <c r="B9" i="12" s="1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L6" i="18" s="1"/>
  <c r="E4" i="20"/>
  <c r="E5" i="20"/>
  <c r="S5" i="23"/>
  <c r="D5" i="23"/>
  <c r="O4" i="26"/>
  <c r="G4" i="25"/>
  <c r="G5" i="25" s="1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G12" i="29"/>
  <c r="E8" i="33"/>
  <c r="I8" i="33"/>
  <c r="Q8" i="33"/>
  <c r="J5" i="32"/>
  <c r="T5" i="32"/>
  <c r="D4" i="30"/>
  <c r="D5" i="30" s="1"/>
  <c r="C8" i="27"/>
  <c r="C9" i="27" s="1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S18" i="28"/>
  <c r="E18" i="28"/>
  <c r="C5" i="40"/>
  <c r="N4" i="40"/>
  <c r="M8" i="40"/>
  <c r="M9" i="40"/>
  <c r="Q8" i="40"/>
  <c r="Q9" i="40"/>
  <c r="I4" i="40"/>
  <c r="I5" i="40"/>
  <c r="E4" i="40"/>
  <c r="E4" i="41" s="1"/>
  <c r="E5" i="40"/>
  <c r="R4" i="40"/>
  <c r="R4" i="41"/>
  <c r="R4" i="42" s="1"/>
  <c r="H4" i="40"/>
  <c r="H5" i="40" s="1"/>
  <c r="L4" i="40"/>
  <c r="L5" i="40"/>
  <c r="L4" i="41"/>
  <c r="T4" i="40"/>
  <c r="T5" i="40"/>
  <c r="T9" i="40"/>
  <c r="B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I9" i="43"/>
  <c r="T9" i="43"/>
  <c r="G9" i="43"/>
  <c r="C9" i="43"/>
  <c r="S9" i="43"/>
  <c r="T9" i="44"/>
  <c r="L4" i="44"/>
  <c r="L5" i="44"/>
  <c r="T4" i="44"/>
  <c r="D4" i="44"/>
  <c r="D5" i="44" s="1"/>
  <c r="H4" i="44"/>
  <c r="H5" i="44" s="1"/>
  <c r="C9" i="44"/>
  <c r="G9" i="44"/>
  <c r="S9" i="44"/>
  <c r="F4" i="44"/>
  <c r="F5" i="44"/>
  <c r="K4" i="44"/>
  <c r="V4" i="44"/>
  <c r="V5" i="44" s="1"/>
  <c r="G4" i="44"/>
  <c r="R4" i="44"/>
  <c r="R5" i="44" s="1"/>
  <c r="E9" i="44"/>
  <c r="I9" i="44"/>
  <c r="U9" i="44"/>
  <c r="S4" i="44"/>
  <c r="R9" i="44"/>
  <c r="E4" i="44"/>
  <c r="I4" i="44"/>
  <c r="I5" i="44" s="1"/>
  <c r="M4" i="44"/>
  <c r="M5" i="44" s="1"/>
  <c r="Q4" i="44"/>
  <c r="Q5" i="44" s="1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 s="1"/>
  <c r="G5" i="50" s="1"/>
  <c r="K4" i="49"/>
  <c r="K4" i="50" s="1"/>
  <c r="K5" i="50" s="1"/>
  <c r="O4" i="49"/>
  <c r="O4" i="50" s="1"/>
  <c r="O5" i="50" s="1"/>
  <c r="L8" i="49"/>
  <c r="L9" i="49"/>
  <c r="T8" i="49"/>
  <c r="T9" i="49"/>
  <c r="D8" i="49"/>
  <c r="D9" i="49"/>
  <c r="C4" i="49"/>
  <c r="C4" i="50"/>
  <c r="C5" i="50" s="1"/>
  <c r="C5" i="49"/>
  <c r="S4" i="49"/>
  <c r="S4" i="50"/>
  <c r="S5" i="50" s="1"/>
  <c r="J4" i="49"/>
  <c r="R4" i="49"/>
  <c r="R4" i="50"/>
  <c r="R5" i="50" s="1"/>
  <c r="P9" i="49"/>
  <c r="N8" i="49"/>
  <c r="N9" i="49" s="1"/>
  <c r="F8" i="49"/>
  <c r="F9" i="49"/>
  <c r="V8" i="49"/>
  <c r="V9" i="49"/>
  <c r="I15" i="49"/>
  <c r="M15" i="49"/>
  <c r="Q15" i="49"/>
  <c r="U15" i="49"/>
  <c r="B9" i="49"/>
  <c r="I9" i="49"/>
  <c r="Q9" i="49"/>
  <c r="P4" i="49"/>
  <c r="P5" i="49" s="1"/>
  <c r="P4" i="50"/>
  <c r="P5" i="50" s="1"/>
  <c r="E4" i="49"/>
  <c r="E4" i="50" s="1"/>
  <c r="E5" i="50" s="1"/>
  <c r="I4" i="49"/>
  <c r="I4" i="50"/>
  <c r="I5" i="50"/>
  <c r="M4" i="49"/>
  <c r="M4" i="50"/>
  <c r="M5" i="50" s="1"/>
  <c r="M5" i="49"/>
  <c r="Q4" i="49"/>
  <c r="Q4" i="50"/>
  <c r="Q5" i="50"/>
  <c r="U4" i="49"/>
  <c r="Q12" i="22"/>
  <c r="L12" i="22"/>
  <c r="O12" i="22"/>
  <c r="R12" i="11"/>
  <c r="B12" i="11"/>
  <c r="Q12" i="11"/>
  <c r="T12" i="11"/>
  <c r="C12" i="11"/>
  <c r="F12" i="11"/>
  <c r="G12" i="11"/>
  <c r="N4" i="28"/>
  <c r="N5" i="28" s="1"/>
  <c r="T12" i="13"/>
  <c r="P12" i="13"/>
  <c r="G12" i="13"/>
  <c r="U12" i="13"/>
  <c r="J12" i="13"/>
  <c r="L8" i="38"/>
  <c r="V4" i="38"/>
  <c r="M5" i="19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J4" i="20"/>
  <c r="J5" i="20" s="1"/>
  <c r="F8" i="20"/>
  <c r="M12" i="13"/>
  <c r="E12" i="13"/>
  <c r="B14" i="26"/>
  <c r="H15" i="26" s="1"/>
  <c r="B7" i="26"/>
  <c r="B8" i="26" s="1"/>
  <c r="I18" i="26"/>
  <c r="Q18" i="26"/>
  <c r="R5" i="40"/>
  <c r="P15" i="8"/>
  <c r="L4" i="26"/>
  <c r="D12" i="19"/>
  <c r="F18" i="21"/>
  <c r="S18" i="21"/>
  <c r="T18" i="21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 s="1"/>
  <c r="M4" i="39"/>
  <c r="M5" i="39" s="1"/>
  <c r="F9" i="8"/>
  <c r="G12" i="8"/>
  <c r="G5" i="19"/>
  <c r="G4" i="20"/>
  <c r="G4" i="21" s="1"/>
  <c r="G4" i="22" s="1"/>
  <c r="G5" i="22" s="1"/>
  <c r="O8" i="20"/>
  <c r="O4" i="20"/>
  <c r="D8" i="38"/>
  <c r="P8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 s="1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K5" i="44"/>
  <c r="K4" i="45"/>
  <c r="K5" i="45" s="1"/>
  <c r="R5" i="41"/>
  <c r="T6" i="18"/>
  <c r="J6" i="18"/>
  <c r="C12" i="21"/>
  <c r="C9" i="19"/>
  <c r="N12" i="21"/>
  <c r="D9" i="7"/>
  <c r="M5" i="37"/>
  <c r="L12" i="21"/>
  <c r="H15" i="7"/>
  <c r="C18" i="26"/>
  <c r="S12" i="13"/>
  <c r="C11" i="20"/>
  <c r="B10" i="20"/>
  <c r="D8" i="21"/>
  <c r="D4" i="21"/>
  <c r="D5" i="21" s="1"/>
  <c r="D12" i="22"/>
  <c r="U12" i="23"/>
  <c r="H12" i="23"/>
  <c r="T12" i="23"/>
  <c r="I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 s="1"/>
  <c r="E9" i="31" s="1"/>
  <c r="L8" i="33"/>
  <c r="L4" i="35"/>
  <c r="L5" i="35"/>
  <c r="O8" i="33"/>
  <c r="O4" i="33"/>
  <c r="O5" i="33"/>
  <c r="C5" i="29"/>
  <c r="S5" i="32"/>
  <c r="P4" i="34"/>
  <c r="P5" i="34" s="1"/>
  <c r="P4" i="33"/>
  <c r="P5" i="33" s="1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C15" i="11"/>
  <c r="G12" i="12"/>
  <c r="M15" i="13"/>
  <c r="S9" i="7"/>
  <c r="H15" i="8"/>
  <c r="S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K12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 s="1"/>
  <c r="C8" i="37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P9" i="18"/>
  <c r="I9" i="19"/>
  <c r="J8" i="26"/>
  <c r="J9" i="26" s="1"/>
  <c r="E12" i="26"/>
  <c r="N12" i="26"/>
  <c r="U12" i="26"/>
  <c r="G12" i="26"/>
  <c r="M5" i="29"/>
  <c r="M4" i="30"/>
  <c r="M5" i="30" s="1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 s="1"/>
  <c r="E4" i="34"/>
  <c r="E5" i="34" s="1"/>
  <c r="E4" i="35"/>
  <c r="E5" i="35" s="1"/>
  <c r="E5" i="32"/>
  <c r="T4" i="35"/>
  <c r="T5" i="35" s="1"/>
  <c r="T4" i="34"/>
  <c r="T5" i="34"/>
  <c r="J5" i="36"/>
  <c r="J4" i="37"/>
  <c r="J5" i="37" s="1"/>
  <c r="D8" i="39"/>
  <c r="H8" i="39"/>
  <c r="L8" i="39"/>
  <c r="P8" i="39"/>
  <c r="T8" i="39"/>
  <c r="U8" i="40"/>
  <c r="U9" i="40"/>
  <c r="U4" i="40"/>
  <c r="U4" i="41" s="1"/>
  <c r="J4" i="41"/>
  <c r="J5" i="40"/>
  <c r="M8" i="43"/>
  <c r="M9" i="43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4" i="42" s="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 s="1"/>
  <c r="O8" i="30"/>
  <c r="O4" i="30"/>
  <c r="O5" i="30" s="1"/>
  <c r="E8" i="36"/>
  <c r="E4" i="36"/>
  <c r="H8" i="36"/>
  <c r="H4" i="36"/>
  <c r="H5" i="36" s="1"/>
  <c r="L8" i="36"/>
  <c r="L4" i="36"/>
  <c r="L4" i="37"/>
  <c r="L5" i="37" s="1"/>
  <c r="S8" i="36"/>
  <c r="S4" i="36"/>
  <c r="S4" i="37" s="1"/>
  <c r="P8" i="41"/>
  <c r="P9" i="41" s="1"/>
  <c r="T4" i="41"/>
  <c r="T5" i="41"/>
  <c r="T8" i="41"/>
  <c r="T9" i="41"/>
  <c r="K15" i="19"/>
  <c r="F5" i="29"/>
  <c r="N5" i="29"/>
  <c r="P5" i="29"/>
  <c r="P4" i="30"/>
  <c r="P5" i="30" s="1"/>
  <c r="S5" i="29"/>
  <c r="S4" i="30"/>
  <c r="S5" i="30" s="1"/>
  <c r="I8" i="30"/>
  <c r="I4" i="30"/>
  <c r="I5" i="30" s="1"/>
  <c r="K18" i="27"/>
  <c r="G4" i="34"/>
  <c r="G5" i="34"/>
  <c r="G4" i="35"/>
  <c r="G5" i="35" s="1"/>
  <c r="G5" i="32"/>
  <c r="C8" i="32"/>
  <c r="C4" i="32"/>
  <c r="Q8" i="36"/>
  <c r="Q4" i="36"/>
  <c r="U8" i="36"/>
  <c r="U4" i="36"/>
  <c r="U4" i="37" s="1"/>
  <c r="U4" i="38" s="1"/>
  <c r="J8" i="38"/>
  <c r="R8" i="38"/>
  <c r="R8" i="39"/>
  <c r="V8" i="39"/>
  <c r="O8" i="40"/>
  <c r="O9" i="40" s="1"/>
  <c r="O4" i="40"/>
  <c r="D4" i="35"/>
  <c r="D5" i="35" s="1"/>
  <c r="N8" i="39"/>
  <c r="C18" i="27"/>
  <c r="G18" i="31"/>
  <c r="K18" i="31"/>
  <c r="O18" i="31"/>
  <c r="L4" i="34"/>
  <c r="L5" i="34" s="1"/>
  <c r="C18" i="33"/>
  <c r="D8" i="36"/>
  <c r="D4" i="36"/>
  <c r="D4" i="37" s="1"/>
  <c r="N8" i="36"/>
  <c r="N4" i="36"/>
  <c r="N4" i="37" s="1"/>
  <c r="N4" i="38" s="1"/>
  <c r="N5" i="38" s="1"/>
  <c r="V4" i="40"/>
  <c r="V5" i="40"/>
  <c r="V8" i="40"/>
  <c r="V9" i="40"/>
  <c r="G8" i="42"/>
  <c r="G9" i="42" s="1"/>
  <c r="K8" i="42"/>
  <c r="K9" i="42"/>
  <c r="K8" i="43"/>
  <c r="K9" i="43"/>
  <c r="H4" i="45"/>
  <c r="H5" i="45"/>
  <c r="L5" i="29"/>
  <c r="L4" i="30"/>
  <c r="L5" i="30" s="1"/>
  <c r="O12" i="29"/>
  <c r="M4" i="34"/>
  <c r="M5" i="34" s="1"/>
  <c r="M4" i="35"/>
  <c r="M5" i="35" s="1"/>
  <c r="M5" i="32"/>
  <c r="V4" i="34"/>
  <c r="V5" i="34"/>
  <c r="Q4" i="35"/>
  <c r="Q5" i="35" s="1"/>
  <c r="K8" i="36"/>
  <c r="K4" i="36"/>
  <c r="K4" i="37" s="1"/>
  <c r="O4" i="36"/>
  <c r="K4" i="40"/>
  <c r="K5" i="40" s="1"/>
  <c r="K8" i="40"/>
  <c r="K9" i="40" s="1"/>
  <c r="O8" i="41"/>
  <c r="O9" i="41" s="1"/>
  <c r="N8" i="43"/>
  <c r="N9" i="43" s="1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 s="1"/>
  <c r="I4" i="34"/>
  <c r="I5" i="34" s="1"/>
  <c r="F4" i="35"/>
  <c r="F5" i="35" s="1"/>
  <c r="F4" i="34"/>
  <c r="F5" i="34" s="1"/>
  <c r="O4" i="34"/>
  <c r="O5" i="34" s="1"/>
  <c r="O4" i="35"/>
  <c r="O5" i="35" s="1"/>
  <c r="O5" i="32"/>
  <c r="C4" i="36"/>
  <c r="C8" i="36"/>
  <c r="I8" i="36"/>
  <c r="I4" i="36"/>
  <c r="R8" i="36"/>
  <c r="R4" i="36"/>
  <c r="C8" i="39"/>
  <c r="S8" i="39"/>
  <c r="G4" i="40"/>
  <c r="G5" i="40" s="1"/>
  <c r="D8" i="42"/>
  <c r="D9" i="42" s="1"/>
  <c r="H8" i="42"/>
  <c r="H9" i="42"/>
  <c r="H5" i="42"/>
  <c r="L8" i="42"/>
  <c r="L9" i="42"/>
  <c r="T8" i="42"/>
  <c r="T9" i="42"/>
  <c r="T4" i="42"/>
  <c r="T4" i="43" s="1"/>
  <c r="T5" i="43" s="1"/>
  <c r="F8" i="43"/>
  <c r="F9" i="43" s="1"/>
  <c r="K4" i="34"/>
  <c r="K5" i="34" s="1"/>
  <c r="K4" i="35"/>
  <c r="K5" i="35" s="1"/>
  <c r="H4" i="35"/>
  <c r="H5" i="35" s="1"/>
  <c r="H4" i="34"/>
  <c r="H5" i="34" s="1"/>
  <c r="R4" i="35"/>
  <c r="R5" i="35" s="1"/>
  <c r="I8" i="41"/>
  <c r="I9" i="41" s="1"/>
  <c r="I4" i="41"/>
  <c r="I5" i="41" s="1"/>
  <c r="M8" i="41"/>
  <c r="M9" i="41"/>
  <c r="M4" i="41"/>
  <c r="M5" i="41"/>
  <c r="Q8" i="41"/>
  <c r="Q9" i="41" s="1"/>
  <c r="Q4" i="41"/>
  <c r="Q5" i="41" s="1"/>
  <c r="U8" i="41"/>
  <c r="U9" i="41"/>
  <c r="U4" i="42"/>
  <c r="U5" i="42" s="1"/>
  <c r="I8" i="42"/>
  <c r="I9" i="42" s="1"/>
  <c r="J8" i="43"/>
  <c r="J9" i="43" s="1"/>
  <c r="T12" i="44"/>
  <c r="Q12" i="44"/>
  <c r="C12" i="44"/>
  <c r="F4" i="45"/>
  <c r="F5" i="45" s="1"/>
  <c r="J4" i="45"/>
  <c r="J5" i="45" s="1"/>
  <c r="L4" i="45"/>
  <c r="L5" i="45"/>
  <c r="P12" i="26"/>
  <c r="O4" i="45"/>
  <c r="O5" i="45" s="1"/>
  <c r="O5" i="44"/>
  <c r="N18" i="44"/>
  <c r="D18" i="45"/>
  <c r="S18" i="45"/>
  <c r="L18" i="45"/>
  <c r="S18" i="31"/>
  <c r="I12" i="44"/>
  <c r="R18" i="44"/>
  <c r="K18" i="44"/>
  <c r="E18" i="44"/>
  <c r="I4" i="45"/>
  <c r="I5" i="45" s="1"/>
  <c r="M4" i="45"/>
  <c r="M5" i="45" s="1"/>
  <c r="U4" i="45"/>
  <c r="U5" i="45" s="1"/>
  <c r="P18" i="45"/>
  <c r="O12" i="26"/>
  <c r="O15" i="31"/>
  <c r="D6" i="48"/>
  <c r="I6" i="48"/>
  <c r="Q6" i="48"/>
  <c r="U5" i="41"/>
  <c r="T5" i="42"/>
  <c r="J5" i="41"/>
  <c r="J4" i="42"/>
  <c r="P4" i="37"/>
  <c r="P4" i="38" s="1"/>
  <c r="D9" i="26"/>
  <c r="Q9" i="26"/>
  <c r="N9" i="26"/>
  <c r="F9" i="26"/>
  <c r="U9" i="26"/>
  <c r="K9" i="26"/>
  <c r="C9" i="26"/>
  <c r="B9" i="26"/>
  <c r="H9" i="26"/>
  <c r="T9" i="26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D5" i="36"/>
  <c r="G5" i="20"/>
  <c r="L5" i="26"/>
  <c r="L4" i="28"/>
  <c r="L5" i="28" s="1"/>
  <c r="K4" i="38"/>
  <c r="K5" i="38" s="1"/>
  <c r="U5" i="36"/>
  <c r="S5" i="36"/>
  <c r="L5" i="20"/>
  <c r="L4" i="21"/>
  <c r="Q4" i="26"/>
  <c r="Q5" i="26" s="1"/>
  <c r="R15" i="26"/>
  <c r="R5" i="36"/>
  <c r="R4" i="37"/>
  <c r="R4" i="38"/>
  <c r="G4" i="41"/>
  <c r="G5" i="41" s="1"/>
  <c r="Q5" i="36"/>
  <c r="Q4" i="37"/>
  <c r="Q5" i="37" s="1"/>
  <c r="E5" i="36"/>
  <c r="E4" i="37"/>
  <c r="E4" i="38"/>
  <c r="E4" i="39" s="1"/>
  <c r="E5" i="39" s="1"/>
  <c r="B11" i="20"/>
  <c r="O5" i="36"/>
  <c r="O4" i="37"/>
  <c r="O4" i="38" s="1"/>
  <c r="O5" i="20"/>
  <c r="O4" i="21"/>
  <c r="O4" i="22" s="1"/>
  <c r="I5" i="36"/>
  <c r="I4" i="37"/>
  <c r="C4" i="35"/>
  <c r="C5" i="35" s="1"/>
  <c r="C4" i="34"/>
  <c r="C5" i="34"/>
  <c r="C4" i="33"/>
  <c r="C5" i="33" s="1"/>
  <c r="C5" i="32"/>
  <c r="C6" i="32" s="1"/>
  <c r="B4" i="32"/>
  <c r="B5" i="32" s="1"/>
  <c r="C4" i="37"/>
  <c r="H9" i="31"/>
  <c r="K5" i="25"/>
  <c r="K4" i="26"/>
  <c r="K5" i="26" s="1"/>
  <c r="J15" i="26"/>
  <c r="G9" i="26"/>
  <c r="Q4" i="38"/>
  <c r="Q4" i="39" s="1"/>
  <c r="Q5" i="39" s="1"/>
  <c r="L5" i="21"/>
  <c r="C4" i="38"/>
  <c r="C5" i="38" s="1"/>
  <c r="C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C12" i="20"/>
  <c r="I5" i="37"/>
  <c r="I4" i="38"/>
  <c r="I5" i="38" s="1"/>
  <c r="O5" i="22"/>
  <c r="G4" i="42"/>
  <c r="G5" i="42" s="1"/>
  <c r="G4" i="43"/>
  <c r="G5" i="43" s="1"/>
  <c r="N5" i="37"/>
  <c r="G5" i="21"/>
  <c r="K4" i="28"/>
  <c r="K5" i="28" s="1"/>
  <c r="E5" i="37"/>
  <c r="R5" i="37"/>
  <c r="S4" i="38"/>
  <c r="S4" i="39" s="1"/>
  <c r="S5" i="39" s="1"/>
  <c r="S5" i="37"/>
  <c r="D5" i="37"/>
  <c r="J5" i="42"/>
  <c r="J4" i="43"/>
  <c r="J5" i="43"/>
  <c r="P6" i="32"/>
  <c r="N6" i="32"/>
  <c r="I4" i="39"/>
  <c r="I5" i="39" s="1"/>
  <c r="S5" i="38"/>
  <c r="C4" i="39"/>
  <c r="C5" i="39" s="1"/>
  <c r="Q5" i="38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D9" i="53"/>
  <c r="E18" i="53"/>
  <c r="I18" i="53"/>
  <c r="M18" i="53"/>
  <c r="Q18" i="53"/>
  <c r="U18" i="53"/>
  <c r="G4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I4" i="55" s="1"/>
  <c r="I5" i="55" s="1"/>
  <c r="D12" i="53"/>
  <c r="H12" i="53"/>
  <c r="L12" i="53"/>
  <c r="P12" i="53"/>
  <c r="T12" i="53"/>
  <c r="E4" i="53"/>
  <c r="E4" i="56" s="1"/>
  <c r="E5" i="56" s="1"/>
  <c r="E5" i="53"/>
  <c r="U4" i="53"/>
  <c r="U5" i="53" s="1"/>
  <c r="E12" i="53"/>
  <c r="I12" i="53"/>
  <c r="M12" i="53"/>
  <c r="Q12" i="53"/>
  <c r="U12" i="53"/>
  <c r="J9" i="53"/>
  <c r="R9" i="53"/>
  <c r="O9" i="53"/>
  <c r="D4" i="53"/>
  <c r="D5" i="53"/>
  <c r="H4" i="53"/>
  <c r="H4" i="54" s="1"/>
  <c r="H5" i="54" s="1"/>
  <c r="L4" i="53"/>
  <c r="L5" i="53"/>
  <c r="P4" i="53"/>
  <c r="T4" i="53"/>
  <c r="T5" i="53" s="1"/>
  <c r="O18" i="54"/>
  <c r="O8" i="54"/>
  <c r="O9" i="54" s="1"/>
  <c r="S8" i="54"/>
  <c r="N18" i="54"/>
  <c r="V18" i="54"/>
  <c r="G18" i="54"/>
  <c r="L18" i="54"/>
  <c r="I8" i="54"/>
  <c r="I9" i="54"/>
  <c r="C8" i="54"/>
  <c r="C9" i="54" s="1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 s="1"/>
  <c r="G8" i="54"/>
  <c r="L8" i="54"/>
  <c r="L9" i="54"/>
  <c r="N8" i="54"/>
  <c r="N9" i="54" s="1"/>
  <c r="K12" i="54"/>
  <c r="R12" i="54"/>
  <c r="U12" i="54"/>
  <c r="F12" i="54"/>
  <c r="O12" i="54"/>
  <c r="C12" i="54"/>
  <c r="J12" i="54"/>
  <c r="S12" i="54"/>
  <c r="H9" i="54"/>
  <c r="P9" i="54"/>
  <c r="U9" i="54"/>
  <c r="E12" i="54"/>
  <c r="H12" i="54"/>
  <c r="M12" i="54"/>
  <c r="P12" i="54"/>
  <c r="V12" i="54"/>
  <c r="J9" i="54"/>
  <c r="E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 s="1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C4" i="57"/>
  <c r="C5" i="57"/>
  <c r="O8" i="57"/>
  <c r="G4" i="57"/>
  <c r="G5" i="57" s="1"/>
  <c r="I4" i="57"/>
  <c r="I5" i="57"/>
  <c r="Q4" i="57"/>
  <c r="Q5" i="57" s="1"/>
  <c r="U4" i="57"/>
  <c r="U5" i="57"/>
  <c r="D4" i="57"/>
  <c r="D5" i="57" s="1"/>
  <c r="T4" i="57"/>
  <c r="T5" i="57"/>
  <c r="H4" i="55"/>
  <c r="H5" i="55" s="1"/>
  <c r="H4" i="56"/>
  <c r="H5" i="56" s="1"/>
  <c r="E9" i="36"/>
  <c r="R5" i="38"/>
  <c r="R4" i="39"/>
  <c r="R5" i="39" s="1"/>
  <c r="N4" i="39"/>
  <c r="N5" i="39" s="1"/>
  <c r="I4" i="56"/>
  <c r="I5" i="56" s="1"/>
  <c r="I5" i="53"/>
  <c r="E5" i="38"/>
  <c r="I9" i="34"/>
  <c r="I9" i="36"/>
  <c r="T5" i="20"/>
  <c r="T4" i="21"/>
  <c r="S12" i="8"/>
  <c r="K12" i="8"/>
  <c r="C12" i="8"/>
  <c r="P9" i="8"/>
  <c r="L9" i="8"/>
  <c r="H9" i="8"/>
  <c r="D9" i="8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4" i="36"/>
  <c r="B7" i="36"/>
  <c r="B8" i="36" s="1"/>
  <c r="C4" i="51"/>
  <c r="E4" i="55"/>
  <c r="E5" i="55" s="1"/>
  <c r="Q4" i="56"/>
  <c r="Q5" i="56" s="1"/>
  <c r="Q4" i="54"/>
  <c r="Q5" i="54" s="1"/>
  <c r="K5" i="37"/>
  <c r="D9" i="31"/>
  <c r="M9" i="31"/>
  <c r="Q4" i="42"/>
  <c r="I4" i="42"/>
  <c r="I5" i="42" s="1"/>
  <c r="H4" i="26"/>
  <c r="T12" i="12"/>
  <c r="T15" i="8"/>
  <c r="D12" i="12"/>
  <c r="M9" i="25"/>
  <c r="D4" i="45"/>
  <c r="D5" i="45" s="1"/>
  <c r="I15" i="8"/>
  <c r="P12" i="8"/>
  <c r="E4" i="42"/>
  <c r="E5" i="41"/>
  <c r="J9" i="25"/>
  <c r="V5" i="38"/>
  <c r="V4" i="39"/>
  <c r="V5" i="39" s="1"/>
  <c r="L5" i="41"/>
  <c r="L4" i="42"/>
  <c r="R5" i="42"/>
  <c r="R4" i="43"/>
  <c r="R5" i="43"/>
  <c r="E5" i="21"/>
  <c r="E4" i="22"/>
  <c r="E5" i="22" s="1"/>
  <c r="G4" i="38"/>
  <c r="G5" i="37"/>
  <c r="H15" i="35"/>
  <c r="S12" i="34"/>
  <c r="K18" i="30"/>
  <c r="R5" i="21"/>
  <c r="R4" i="22"/>
  <c r="R5" i="22"/>
  <c r="R9" i="25"/>
  <c r="T4" i="26"/>
  <c r="T5" i="25"/>
  <c r="U12" i="12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 s="1"/>
  <c r="B7" i="34"/>
  <c r="B8" i="34"/>
  <c r="G9" i="34" s="1"/>
  <c r="D4" i="34"/>
  <c r="D5" i="34" s="1"/>
  <c r="L9" i="34"/>
  <c r="R8" i="34"/>
  <c r="R9" i="34" s="1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 s="1"/>
  <c r="T4" i="54"/>
  <c r="T5" i="54" s="1"/>
  <c r="T4" i="55"/>
  <c r="T5" i="55"/>
  <c r="L4" i="55"/>
  <c r="L5" i="55" s="1"/>
  <c r="L4" i="56"/>
  <c r="L5" i="56"/>
  <c r="L4" i="54"/>
  <c r="L5" i="54" s="1"/>
  <c r="D4" i="55"/>
  <c r="D5" i="55"/>
  <c r="D4" i="56"/>
  <c r="D5" i="56" s="1"/>
  <c r="D4" i="54"/>
  <c r="D5" i="54"/>
  <c r="O4" i="56"/>
  <c r="O5" i="56" s="1"/>
  <c r="O4" i="55"/>
  <c r="O5" i="55"/>
  <c r="O4" i="54"/>
  <c r="O5" i="54" s="1"/>
  <c r="D4" i="38"/>
  <c r="D4" i="39" s="1"/>
  <c r="U4" i="43"/>
  <c r="U5" i="43" s="1"/>
  <c r="L4" i="38"/>
  <c r="L4" i="22"/>
  <c r="L5" i="22" s="1"/>
  <c r="O9" i="31"/>
  <c r="N5" i="36"/>
  <c r="V4" i="41"/>
  <c r="M4" i="42"/>
  <c r="U5" i="37"/>
  <c r="D15" i="8"/>
  <c r="H12" i="8"/>
  <c r="N5" i="20"/>
  <c r="N4" i="21"/>
  <c r="L9" i="25"/>
  <c r="K15" i="34"/>
  <c r="I15" i="7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Q4" i="21"/>
  <c r="F12" i="22"/>
  <c r="R12" i="22"/>
  <c r="G12" i="22"/>
  <c r="N12" i="22"/>
  <c r="J12" i="22"/>
  <c r="P12" i="22"/>
  <c r="T12" i="22"/>
  <c r="B12" i="22"/>
  <c r="H12" i="22"/>
  <c r="S12" i="22"/>
  <c r="E5" i="13"/>
  <c r="E6" i="13" s="1"/>
  <c r="B4" i="13"/>
  <c r="B5" i="13" s="1"/>
  <c r="M15" i="7"/>
  <c r="E15" i="7"/>
  <c r="G6" i="18"/>
  <c r="D6" i="18"/>
  <c r="I4" i="20"/>
  <c r="I5" i="19"/>
  <c r="I6" i="19" s="1"/>
  <c r="F4" i="20"/>
  <c r="F5" i="19"/>
  <c r="B4" i="19"/>
  <c r="K5" i="20"/>
  <c r="K4" i="21"/>
  <c r="C5" i="25"/>
  <c r="C4" i="26"/>
  <c r="I8" i="26"/>
  <c r="I9" i="26" s="1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 s="1"/>
  <c r="H8" i="49"/>
  <c r="H9" i="49"/>
  <c r="H4" i="49"/>
  <c r="H4" i="50" s="1"/>
  <c r="K9" i="31"/>
  <c r="L9" i="31"/>
  <c r="Q9" i="31"/>
  <c r="N9" i="31"/>
  <c r="R9" i="31"/>
  <c r="B9" i="31"/>
  <c r="F9" i="31"/>
  <c r="P9" i="31"/>
  <c r="E5" i="44"/>
  <c r="E4" i="45"/>
  <c r="E5" i="45"/>
  <c r="G4" i="45"/>
  <c r="G5" i="45" s="1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N8" i="30"/>
  <c r="N9" i="30" s="1"/>
  <c r="B7" i="30"/>
  <c r="B8" i="30"/>
  <c r="J9" i="30" s="1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 s="1"/>
  <c r="U4" i="56"/>
  <c r="U5" i="56"/>
  <c r="S9" i="31"/>
  <c r="L5" i="36"/>
  <c r="H4" i="43"/>
  <c r="H5" i="43" s="1"/>
  <c r="Q4" i="45"/>
  <c r="Q5" i="45" s="1"/>
  <c r="U4" i="34"/>
  <c r="U5" i="34"/>
  <c r="J4" i="35"/>
  <c r="J5" i="35" s="1"/>
  <c r="J4" i="38"/>
  <c r="F4" i="30"/>
  <c r="F5" i="30" s="1"/>
  <c r="N9" i="7"/>
  <c r="S15" i="8"/>
  <c r="L15" i="34"/>
  <c r="U15" i="7"/>
  <c r="T9" i="31"/>
  <c r="G9" i="31"/>
  <c r="Q15" i="7"/>
  <c r="P15" i="12"/>
  <c r="G9" i="8"/>
  <c r="P15" i="7"/>
  <c r="U15" i="8"/>
  <c r="G15" i="12"/>
  <c r="T9" i="7"/>
  <c r="S5" i="44"/>
  <c r="S4" i="45"/>
  <c r="S5" i="45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H5" i="17"/>
  <c r="B4" i="17"/>
  <c r="B5" i="17" s="1"/>
  <c r="B4" i="12"/>
  <c r="B5" i="12" s="1"/>
  <c r="E5" i="12"/>
  <c r="N6" i="13"/>
  <c r="Q5" i="7"/>
  <c r="B4" i="7"/>
  <c r="B5" i="7"/>
  <c r="H6" i="7" s="1"/>
  <c r="G6" i="7"/>
  <c r="U5" i="8"/>
  <c r="M6" i="18"/>
  <c r="G8" i="37"/>
  <c r="B7" i="37"/>
  <c r="B8" i="37"/>
  <c r="D15" i="22"/>
  <c r="L15" i="22"/>
  <c r="J15" i="22"/>
  <c r="E15" i="22"/>
  <c r="S15" i="22"/>
  <c r="H15" i="22"/>
  <c r="G15" i="22"/>
  <c r="B15" i="22"/>
  <c r="B15" i="11"/>
  <c r="O15" i="11"/>
  <c r="R15" i="11"/>
  <c r="I15" i="11"/>
  <c r="K15" i="11"/>
  <c r="M15" i="11"/>
  <c r="T15" i="12"/>
  <c r="L15" i="12"/>
  <c r="H15" i="12"/>
  <c r="S6" i="13"/>
  <c r="T15" i="7"/>
  <c r="D15" i="7"/>
  <c r="M9" i="7"/>
  <c r="M15" i="8"/>
  <c r="R12" i="8"/>
  <c r="J12" i="8"/>
  <c r="F12" i="8"/>
  <c r="C5" i="9"/>
  <c r="B4" i="9"/>
  <c r="B5" i="9" s="1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 s="1"/>
  <c r="Q5" i="32"/>
  <c r="Q4" i="34"/>
  <c r="Q5" i="34" s="1"/>
  <c r="Q4" i="33"/>
  <c r="Q5" i="33"/>
  <c r="L18" i="32"/>
  <c r="K18" i="32"/>
  <c r="O18" i="32"/>
  <c r="G18" i="32"/>
  <c r="D8" i="40"/>
  <c r="D9" i="40" s="1"/>
  <c r="D4" i="40"/>
  <c r="N9" i="40"/>
  <c r="J9" i="40"/>
  <c r="E9" i="40"/>
  <c r="H9" i="40"/>
  <c r="R12" i="26"/>
  <c r="N4" i="41"/>
  <c r="N4" i="42" s="1"/>
  <c r="N5" i="40"/>
  <c r="N15" i="11"/>
  <c r="J15" i="11"/>
  <c r="G15" i="11"/>
  <c r="D15" i="11"/>
  <c r="J12" i="11"/>
  <c r="M12" i="11"/>
  <c r="L12" i="11"/>
  <c r="N12" i="11"/>
  <c r="E12" i="11"/>
  <c r="D12" i="11"/>
  <c r="H12" i="11"/>
  <c r="P12" i="11"/>
  <c r="K12" i="12"/>
  <c r="S6" i="12"/>
  <c r="P15" i="13"/>
  <c r="R15" i="13"/>
  <c r="U15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B7" i="39"/>
  <c r="B8" i="39" s="1"/>
  <c r="I9" i="40"/>
  <c r="F4" i="40"/>
  <c r="F8" i="40"/>
  <c r="F9" i="40"/>
  <c r="L9" i="40"/>
  <c r="S4" i="41"/>
  <c r="S5" i="41" s="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4" i="30"/>
  <c r="J5" i="30"/>
  <c r="Q5" i="29"/>
  <c r="Q4" i="30"/>
  <c r="Q5" i="30"/>
  <c r="N4" i="35"/>
  <c r="N5" i="35"/>
  <c r="I12" i="26"/>
  <c r="F4" i="51"/>
  <c r="F5" i="51"/>
  <c r="F4" i="49"/>
  <c r="F4" i="50" s="1"/>
  <c r="F5" i="50" s="1"/>
  <c r="N4" i="50"/>
  <c r="N5" i="50"/>
  <c r="N5" i="49"/>
  <c r="S4" i="52"/>
  <c r="S5" i="52" s="1"/>
  <c r="S4" i="51"/>
  <c r="S5" i="51"/>
  <c r="S8" i="49"/>
  <c r="S9" i="49" s="1"/>
  <c r="G9" i="11"/>
  <c r="D9" i="11"/>
  <c r="J9" i="11"/>
  <c r="T9" i="11"/>
  <c r="F9" i="11"/>
  <c r="I15" i="13"/>
  <c r="B8" i="13"/>
  <c r="B9" i="13" s="1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 s="1"/>
  <c r="C9" i="40"/>
  <c r="P8" i="45"/>
  <c r="P9" i="45"/>
  <c r="P4" i="45"/>
  <c r="P5" i="45" s="1"/>
  <c r="L4" i="50"/>
  <c r="L5" i="50" s="1"/>
  <c r="L5" i="49"/>
  <c r="N12" i="50"/>
  <c r="M12" i="50"/>
  <c r="F4" i="52"/>
  <c r="B4" i="52" s="1"/>
  <c r="B13" i="21"/>
  <c r="B14" i="21"/>
  <c r="E15" i="21" s="1"/>
  <c r="C14" i="21"/>
  <c r="E4" i="25"/>
  <c r="S9" i="29"/>
  <c r="T15" i="27"/>
  <c r="O18" i="27"/>
  <c r="N15" i="33"/>
  <c r="F15" i="33"/>
  <c r="C4" i="41"/>
  <c r="C8" i="41"/>
  <c r="C9" i="41" s="1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C5" i="52" s="1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 s="1"/>
  <c r="Q4" i="52"/>
  <c r="Q5" i="52" s="1"/>
  <c r="K18" i="53"/>
  <c r="H18" i="53"/>
  <c r="P18" i="54"/>
  <c r="M18" i="54"/>
  <c r="I18" i="54"/>
  <c r="E4" i="51"/>
  <c r="E5" i="51" s="1"/>
  <c r="M4" i="51"/>
  <c r="M5" i="51" s="1"/>
  <c r="O4" i="52"/>
  <c r="O5" i="52"/>
  <c r="O8" i="49"/>
  <c r="O9" i="49" s="1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 s="1"/>
  <c r="V4" i="51"/>
  <c r="V5" i="51"/>
  <c r="S12" i="49"/>
  <c r="R12" i="50"/>
  <c r="V18" i="50"/>
  <c r="F18" i="50"/>
  <c r="R8" i="51"/>
  <c r="R9" i="51" s="1"/>
  <c r="L4" i="52"/>
  <c r="L5" i="52"/>
  <c r="G9" i="53"/>
  <c r="D18" i="53"/>
  <c r="C18" i="54"/>
  <c r="F18" i="54"/>
  <c r="S18" i="54"/>
  <c r="M6" i="48"/>
  <c r="E6" i="48"/>
  <c r="E4" i="52"/>
  <c r="E5" i="52" s="1"/>
  <c r="M4" i="52"/>
  <c r="M5" i="52"/>
  <c r="M8" i="49"/>
  <c r="M9" i="49" s="1"/>
  <c r="K12" i="49"/>
  <c r="P4" i="52"/>
  <c r="P5" i="52" s="1"/>
  <c r="Q18" i="50"/>
  <c r="E12" i="52"/>
  <c r="T4" i="52"/>
  <c r="T5" i="52" s="1"/>
  <c r="J4" i="56"/>
  <c r="J5" i="56"/>
  <c r="J5" i="53"/>
  <c r="J4" i="55"/>
  <c r="J5" i="55" s="1"/>
  <c r="M4" i="53"/>
  <c r="M8" i="53"/>
  <c r="M9" i="53"/>
  <c r="T18" i="54"/>
  <c r="G4" i="52"/>
  <c r="G5" i="52" s="1"/>
  <c r="K4" i="52"/>
  <c r="K5" i="52"/>
  <c r="I15" i="51"/>
  <c r="C4" i="53"/>
  <c r="C4" i="56" s="1"/>
  <c r="I15" i="53"/>
  <c r="K18" i="54"/>
  <c r="Q18" i="54"/>
  <c r="N8" i="53"/>
  <c r="N9" i="53"/>
  <c r="N4" i="53"/>
  <c r="N4" i="55" s="1"/>
  <c r="V8" i="53"/>
  <c r="V9" i="53" s="1"/>
  <c r="V4" i="53"/>
  <c r="V4" i="55" s="1"/>
  <c r="P18" i="53"/>
  <c r="D18" i="54"/>
  <c r="U18" i="54"/>
  <c r="C4" i="54"/>
  <c r="C4" i="55"/>
  <c r="C5" i="53"/>
  <c r="C8" i="20"/>
  <c r="C4" i="20"/>
  <c r="N5" i="41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5" i="38"/>
  <c r="H15" i="21"/>
  <c r="S4" i="42"/>
  <c r="S4" i="43" s="1"/>
  <c r="B14" i="20"/>
  <c r="B7" i="20"/>
  <c r="B8" i="20" s="1"/>
  <c r="E9" i="20" s="1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N6" i="12"/>
  <c r="B6" i="12"/>
  <c r="P6" i="12"/>
  <c r="C6" i="12"/>
  <c r="T6" i="12"/>
  <c r="I6" i="12"/>
  <c r="R6" i="12"/>
  <c r="P9" i="32"/>
  <c r="J4" i="39"/>
  <c r="J5" i="39"/>
  <c r="J5" i="38"/>
  <c r="B5" i="19"/>
  <c r="I4" i="21"/>
  <c r="I5" i="20"/>
  <c r="V4" i="42"/>
  <c r="V5" i="41"/>
  <c r="L5" i="38"/>
  <c r="L4" i="39"/>
  <c r="L5" i="39" s="1"/>
  <c r="L5" i="42"/>
  <c r="L4" i="43"/>
  <c r="L5" i="43" s="1"/>
  <c r="E5" i="42"/>
  <c r="E4" i="43"/>
  <c r="E5" i="43" s="1"/>
  <c r="C9" i="32"/>
  <c r="H4" i="28"/>
  <c r="H5" i="28"/>
  <c r="H5" i="26"/>
  <c r="I4" i="43"/>
  <c r="I5" i="43" s="1"/>
  <c r="C5" i="51"/>
  <c r="T6" i="7"/>
  <c r="L9" i="32"/>
  <c r="D4" i="50"/>
  <c r="H5" i="49"/>
  <c r="H5" i="50"/>
  <c r="T4" i="50"/>
  <c r="T5" i="50" s="1"/>
  <c r="T5" i="49"/>
  <c r="F4" i="56"/>
  <c r="F5" i="56" s="1"/>
  <c r="F4" i="55"/>
  <c r="F5" i="55"/>
  <c r="F5" i="53"/>
  <c r="F4" i="54"/>
  <c r="F5" i="54"/>
  <c r="B5" i="52"/>
  <c r="E4" i="26"/>
  <c r="E5" i="25"/>
  <c r="F5" i="49"/>
  <c r="B7" i="21"/>
  <c r="B8" i="21" s="1"/>
  <c r="J9" i="39"/>
  <c r="F9" i="39"/>
  <c r="Q9" i="39"/>
  <c r="O9" i="39"/>
  <c r="N9" i="39"/>
  <c r="B9" i="39"/>
  <c r="D9" i="39"/>
  <c r="R9" i="39"/>
  <c r="S9" i="39"/>
  <c r="C9" i="39"/>
  <c r="K9" i="39"/>
  <c r="L9" i="39"/>
  <c r="C15" i="20"/>
  <c r="D4" i="41"/>
  <c r="D5" i="40"/>
  <c r="K9" i="32"/>
  <c r="R6" i="7"/>
  <c r="L9" i="37"/>
  <c r="Q9" i="37"/>
  <c r="T9" i="37"/>
  <c r="I9" i="37"/>
  <c r="P9" i="37"/>
  <c r="B9" i="37"/>
  <c r="V9" i="37"/>
  <c r="R9" i="37"/>
  <c r="D9" i="37"/>
  <c r="M9" i="37"/>
  <c r="U9" i="37"/>
  <c r="S9" i="37"/>
  <c r="H9" i="37"/>
  <c r="Q6" i="7"/>
  <c r="O6" i="12"/>
  <c r="F9" i="30"/>
  <c r="P9" i="30"/>
  <c r="Q9" i="30"/>
  <c r="T9" i="30"/>
  <c r="S9" i="30"/>
  <c r="D9" i="30"/>
  <c r="B9" i="30"/>
  <c r="G9" i="30"/>
  <c r="M9" i="30"/>
  <c r="L9" i="30"/>
  <c r="R9" i="30"/>
  <c r="C9" i="30"/>
  <c r="I9" i="30"/>
  <c r="K5" i="21"/>
  <c r="K4" i="22"/>
  <c r="K5" i="22" s="1"/>
  <c r="F6" i="13"/>
  <c r="Q6" i="13"/>
  <c r="L6" i="13"/>
  <c r="O6" i="13"/>
  <c r="G6" i="13"/>
  <c r="R6" i="13"/>
  <c r="M6" i="13"/>
  <c r="B6" i="13"/>
  <c r="P6" i="13"/>
  <c r="T6" i="13"/>
  <c r="J6" i="13"/>
  <c r="J4" i="28"/>
  <c r="J5" i="28" s="1"/>
  <c r="J5" i="26"/>
  <c r="N5" i="21"/>
  <c r="N4" i="22"/>
  <c r="N5" i="22"/>
  <c r="U5" i="38"/>
  <c r="U4" i="39"/>
  <c r="U5" i="39" s="1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 s="1"/>
  <c r="Q5" i="42"/>
  <c r="O9" i="36"/>
  <c r="L9" i="36"/>
  <c r="G9" i="36"/>
  <c r="J9" i="36"/>
  <c r="V9" i="36"/>
  <c r="U9" i="36"/>
  <c r="B9" i="36"/>
  <c r="N9" i="36"/>
  <c r="T9" i="36"/>
  <c r="M9" i="36"/>
  <c r="D9" i="36"/>
  <c r="K9" i="36"/>
  <c r="C9" i="36"/>
  <c r="R9" i="36"/>
  <c r="H6" i="12"/>
  <c r="E9" i="32"/>
  <c r="E9" i="37"/>
  <c r="S15" i="21"/>
  <c r="I15" i="21"/>
  <c r="M15" i="21"/>
  <c r="O15" i="21"/>
  <c r="P15" i="21"/>
  <c r="F15" i="21"/>
  <c r="R15" i="21"/>
  <c r="T15" i="21"/>
  <c r="D15" i="21"/>
  <c r="Q15" i="21"/>
  <c r="N15" i="21"/>
  <c r="L15" i="21"/>
  <c r="J15" i="21"/>
  <c r="G15" i="21"/>
  <c r="P4" i="21"/>
  <c r="P5" i="20"/>
  <c r="F5" i="40"/>
  <c r="F4" i="41"/>
  <c r="C5" i="26"/>
  <c r="C4" i="28"/>
  <c r="C5" i="28" s="1"/>
  <c r="Q4" i="22"/>
  <c r="Q5" i="22"/>
  <c r="Q5" i="21"/>
  <c r="V4" i="56"/>
  <c r="V5" i="56"/>
  <c r="V5" i="53"/>
  <c r="V5" i="55"/>
  <c r="V4" i="54"/>
  <c r="V5" i="54"/>
  <c r="N4" i="56"/>
  <c r="N5" i="56"/>
  <c r="N5" i="55"/>
  <c r="N4" i="54"/>
  <c r="N5" i="54" s="1"/>
  <c r="N5" i="53"/>
  <c r="M4" i="55"/>
  <c r="M5" i="55" s="1"/>
  <c r="M4" i="56"/>
  <c r="M5" i="56"/>
  <c r="M5" i="53"/>
  <c r="M4" i="54"/>
  <c r="M5" i="54"/>
  <c r="C15" i="21"/>
  <c r="P6" i="19"/>
  <c r="U15" i="21"/>
  <c r="U4" i="21"/>
  <c r="U4" i="22" s="1"/>
  <c r="U5" i="22" s="1"/>
  <c r="U5" i="20"/>
  <c r="U6" i="7"/>
  <c r="B5" i="23"/>
  <c r="B4" i="25"/>
  <c r="L6" i="9"/>
  <c r="O6" i="9"/>
  <c r="J6" i="9"/>
  <c r="K6" i="9"/>
  <c r="Q6" i="9"/>
  <c r="U6" i="9"/>
  <c r="E6" i="9"/>
  <c r="D6" i="9"/>
  <c r="R6" i="9"/>
  <c r="F6" i="9"/>
  <c r="I6" i="9"/>
  <c r="S6" i="9"/>
  <c r="M6" i="9"/>
  <c r="N6" i="9"/>
  <c r="H6" i="9"/>
  <c r="T9" i="32"/>
  <c r="G9" i="37"/>
  <c r="F6" i="12"/>
  <c r="F4" i="21"/>
  <c r="F5" i="20"/>
  <c r="R4" i="28"/>
  <c r="R5" i="28"/>
  <c r="R5" i="26"/>
  <c r="B8" i="33"/>
  <c r="J9" i="33" s="1"/>
  <c r="B4" i="34"/>
  <c r="B5" i="34" s="1"/>
  <c r="B4" i="33"/>
  <c r="B5" i="33"/>
  <c r="B6" i="33" s="1"/>
  <c r="S6" i="7"/>
  <c r="T4" i="28"/>
  <c r="T5" i="28" s="1"/>
  <c r="T5" i="26"/>
  <c r="G5" i="38"/>
  <c r="G4" i="39"/>
  <c r="G5" i="39" s="1"/>
  <c r="F5" i="36"/>
  <c r="F6" i="36" s="1"/>
  <c r="F4" i="37"/>
  <c r="F5" i="37" s="1"/>
  <c r="B4" i="36"/>
  <c r="B5" i="36" s="1"/>
  <c r="L6" i="36" s="1"/>
  <c r="U9" i="30"/>
  <c r="T5" i="21"/>
  <c r="T4" i="22"/>
  <c r="T5" i="22" s="1"/>
  <c r="U9" i="34"/>
  <c r="Q9" i="36"/>
  <c r="G6" i="33"/>
  <c r="M6" i="33"/>
  <c r="E6" i="33"/>
  <c r="T6" i="33"/>
  <c r="F6" i="33"/>
  <c r="L6" i="33"/>
  <c r="P6" i="33"/>
  <c r="T9" i="20"/>
  <c r="L9" i="20"/>
  <c r="U9" i="20"/>
  <c r="P9" i="20"/>
  <c r="G9" i="20"/>
  <c r="K9" i="20"/>
  <c r="S9" i="20"/>
  <c r="R9" i="20"/>
  <c r="I9" i="20"/>
  <c r="F9" i="20"/>
  <c r="Q9" i="20"/>
  <c r="H9" i="20"/>
  <c r="D9" i="20"/>
  <c r="N9" i="20"/>
  <c r="F4" i="38"/>
  <c r="F4" i="39" s="1"/>
  <c r="H6" i="34"/>
  <c r="K6" i="34"/>
  <c r="L6" i="34"/>
  <c r="U6" i="19"/>
  <c r="P6" i="52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C5" i="20"/>
  <c r="C4" i="21"/>
  <c r="C5" i="21" s="1"/>
  <c r="C5" i="55"/>
  <c r="T6" i="36"/>
  <c r="D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B6" i="19"/>
  <c r="E6" i="19"/>
  <c r="N6" i="19"/>
  <c r="R6" i="19"/>
  <c r="M6" i="19"/>
  <c r="C6" i="19"/>
  <c r="O6" i="19"/>
  <c r="L6" i="19"/>
  <c r="G6" i="19"/>
  <c r="T6" i="19"/>
  <c r="Q6" i="19"/>
  <c r="K6" i="19"/>
  <c r="J6" i="19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G6" i="25" s="1"/>
  <c r="F4" i="42"/>
  <c r="F4" i="43" s="1"/>
  <c r="F5" i="41"/>
  <c r="F6" i="19"/>
  <c r="G9" i="21"/>
  <c r="U9" i="21"/>
  <c r="P9" i="21"/>
  <c r="B9" i="21"/>
  <c r="S9" i="21"/>
  <c r="Q9" i="21"/>
  <c r="N9" i="21"/>
  <c r="E5" i="26"/>
  <c r="E4" i="28"/>
  <c r="E5" i="28" s="1"/>
  <c r="N6" i="52"/>
  <c r="L6" i="52"/>
  <c r="S6" i="19"/>
  <c r="U9" i="33"/>
  <c r="S5" i="42"/>
  <c r="S5" i="43"/>
  <c r="D5" i="39"/>
  <c r="C9" i="20"/>
  <c r="C5" i="54"/>
  <c r="N5" i="42"/>
  <c r="N4" i="43"/>
  <c r="N5" i="43" s="1"/>
  <c r="S6" i="23"/>
  <c r="M6" i="23"/>
  <c r="T6" i="23"/>
  <c r="D6" i="23"/>
  <c r="F6" i="23"/>
  <c r="L6" i="23"/>
  <c r="R6" i="23"/>
  <c r="E6" i="23"/>
  <c r="O6" i="23"/>
  <c r="P6" i="23"/>
  <c r="P4" i="22"/>
  <c r="P5" i="22"/>
  <c r="P5" i="21"/>
  <c r="P6" i="21" s="1"/>
  <c r="D5" i="41"/>
  <c r="D4" i="42"/>
  <c r="B6" i="52"/>
  <c r="R6" i="52"/>
  <c r="Q6" i="33"/>
  <c r="D5" i="50"/>
  <c r="I4" i="22"/>
  <c r="I5" i="22"/>
  <c r="I5" i="21"/>
  <c r="S5" i="21"/>
  <c r="S4" i="22"/>
  <c r="S5" i="22"/>
  <c r="C5" i="56"/>
  <c r="F5" i="42"/>
  <c r="F5" i="43"/>
  <c r="C6" i="20"/>
  <c r="B5" i="20"/>
  <c r="B4" i="21"/>
  <c r="F5" i="38"/>
  <c r="D6" i="25"/>
  <c r="S6" i="25"/>
  <c r="O6" i="25"/>
  <c r="B6" i="25"/>
  <c r="L6" i="25"/>
  <c r="P6" i="25"/>
  <c r="N6" i="25"/>
  <c r="R6" i="25"/>
  <c r="T6" i="25"/>
  <c r="J6" i="25"/>
  <c r="D5" i="42"/>
  <c r="D4" i="43"/>
  <c r="D5" i="43" s="1"/>
  <c r="B5" i="26"/>
  <c r="K6" i="26" s="1"/>
  <c r="B4" i="28"/>
  <c r="B5" i="28"/>
  <c r="H6" i="28" s="1"/>
  <c r="L6" i="26"/>
  <c r="B6" i="26"/>
  <c r="P6" i="26"/>
  <c r="N6" i="26"/>
  <c r="Q6" i="26"/>
  <c r="C6" i="26"/>
  <c r="T6" i="26"/>
  <c r="H6" i="26"/>
  <c r="F5" i="39"/>
  <c r="B5" i="21"/>
  <c r="L6" i="21" s="1"/>
  <c r="E6" i="26"/>
  <c r="L6" i="28"/>
  <c r="P6" i="28"/>
  <c r="N6" i="28"/>
  <c r="B6" i="28"/>
  <c r="K6" i="28"/>
  <c r="T6" i="28"/>
  <c r="J6" i="28"/>
  <c r="R6" i="28"/>
  <c r="S6" i="28"/>
  <c r="E6" i="28"/>
  <c r="G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B6" i="21"/>
  <c r="D6" i="21"/>
  <c r="E6" i="21"/>
  <c r="R6" i="21"/>
  <c r="T6" i="21"/>
  <c r="Q6" i="21"/>
  <c r="N6" i="21"/>
  <c r="I6" i="21"/>
  <c r="S6" i="21"/>
  <c r="C6" i="21"/>
  <c r="B7" i="57"/>
  <c r="B8" i="57" s="1"/>
  <c r="K8" i="57"/>
  <c r="E4" i="57"/>
  <c r="E5" i="57"/>
  <c r="M4" i="57"/>
  <c r="M5" i="57"/>
  <c r="P4" i="57"/>
  <c r="P5" i="57" s="1"/>
  <c r="R8" i="57"/>
  <c r="S4" i="57"/>
  <c r="S5" i="57"/>
  <c r="N4" i="57"/>
  <c r="F4" i="57"/>
  <c r="F5" i="57" s="1"/>
  <c r="L4" i="57"/>
  <c r="L5" i="57" s="1"/>
  <c r="H4" i="57"/>
  <c r="H5" i="57"/>
  <c r="J4" i="57"/>
  <c r="C18" i="57"/>
  <c r="E18" i="57"/>
  <c r="G18" i="57"/>
  <c r="I18" i="57"/>
  <c r="K18" i="57"/>
  <c r="M18" i="57"/>
  <c r="O18" i="57"/>
  <c r="Q18" i="57"/>
  <c r="S18" i="57"/>
  <c r="U18" i="57"/>
  <c r="D18" i="57"/>
  <c r="F18" i="57"/>
  <c r="H18" i="57"/>
  <c r="J18" i="57"/>
  <c r="L18" i="57"/>
  <c r="N18" i="57"/>
  <c r="P18" i="57"/>
  <c r="R18" i="57"/>
  <c r="T18" i="57"/>
  <c r="C15" i="57"/>
  <c r="E15" i="57"/>
  <c r="G15" i="57"/>
  <c r="I15" i="57"/>
  <c r="K15" i="57"/>
  <c r="M15" i="57"/>
  <c r="O15" i="57"/>
  <c r="Q15" i="57"/>
  <c r="S15" i="57"/>
  <c r="U15" i="57"/>
  <c r="D15" i="57"/>
  <c r="F15" i="57"/>
  <c r="H15" i="57"/>
  <c r="J15" i="57"/>
  <c r="L15" i="57"/>
  <c r="N15" i="57"/>
  <c r="P15" i="57"/>
  <c r="R15" i="57"/>
  <c r="T15" i="57"/>
  <c r="C12" i="57"/>
  <c r="E12" i="57"/>
  <c r="G12" i="57"/>
  <c r="I12" i="57"/>
  <c r="K12" i="57"/>
  <c r="M12" i="57"/>
  <c r="O12" i="57"/>
  <c r="Q12" i="57"/>
  <c r="S12" i="57"/>
  <c r="U12" i="57"/>
  <c r="D12" i="57"/>
  <c r="F12" i="57"/>
  <c r="H12" i="57"/>
  <c r="J12" i="57"/>
  <c r="L12" i="57"/>
  <c r="N12" i="57"/>
  <c r="P12" i="57"/>
  <c r="R12" i="57"/>
  <c r="T12" i="57"/>
  <c r="F18" i="60"/>
  <c r="J18" i="60"/>
  <c r="N18" i="60"/>
  <c r="R18" i="60"/>
  <c r="V18" i="60"/>
  <c r="C18" i="60"/>
  <c r="G18" i="60"/>
  <c r="K18" i="60"/>
  <c r="O18" i="60"/>
  <c r="S18" i="60"/>
  <c r="D18" i="60"/>
  <c r="H18" i="60"/>
  <c r="L18" i="60"/>
  <c r="P18" i="60"/>
  <c r="T18" i="60"/>
  <c r="F15" i="60"/>
  <c r="J15" i="60"/>
  <c r="N15" i="60"/>
  <c r="R15" i="60"/>
  <c r="V15" i="60"/>
  <c r="C15" i="60"/>
  <c r="G15" i="60"/>
  <c r="K15" i="60"/>
  <c r="O15" i="60"/>
  <c r="S15" i="60"/>
  <c r="D15" i="60"/>
  <c r="H15" i="60"/>
  <c r="L15" i="60"/>
  <c r="P15" i="60"/>
  <c r="T15" i="60"/>
  <c r="M9" i="60"/>
  <c r="F12" i="60"/>
  <c r="J12" i="60"/>
  <c r="N12" i="60"/>
  <c r="R12" i="60"/>
  <c r="V12" i="60"/>
  <c r="Q9" i="60"/>
  <c r="I9" i="60"/>
  <c r="C12" i="60"/>
  <c r="G12" i="60"/>
  <c r="K12" i="60"/>
  <c r="O12" i="60"/>
  <c r="S12" i="60"/>
  <c r="K9" i="60"/>
  <c r="E9" i="60"/>
  <c r="U9" i="60"/>
  <c r="D12" i="60"/>
  <c r="H12" i="60"/>
  <c r="L12" i="60"/>
  <c r="P12" i="60"/>
  <c r="T12" i="60"/>
  <c r="F9" i="60"/>
  <c r="J9" i="60"/>
  <c r="N9" i="60"/>
  <c r="R9" i="60"/>
  <c r="V9" i="60"/>
  <c r="O9" i="60"/>
  <c r="C9" i="60"/>
  <c r="S9" i="60"/>
  <c r="D9" i="60"/>
  <c r="H9" i="60"/>
  <c r="L9" i="60"/>
  <c r="P9" i="60"/>
  <c r="T9" i="60"/>
  <c r="G9" i="60"/>
  <c r="K9" i="57" l="1"/>
  <c r="C9" i="57"/>
  <c r="M9" i="57"/>
  <c r="T9" i="57"/>
  <c r="J9" i="57"/>
  <c r="H9" i="57"/>
  <c r="N9" i="57"/>
  <c r="O9" i="57"/>
  <c r="B9" i="57"/>
  <c r="G9" i="57"/>
  <c r="R9" i="57"/>
  <c r="U9" i="57"/>
  <c r="J4" i="62"/>
  <c r="J5" i="62" s="1"/>
  <c r="J4" i="60"/>
  <c r="J5" i="60" s="1"/>
  <c r="T6" i="34"/>
  <c r="R6" i="34"/>
  <c r="P6" i="34"/>
  <c r="C6" i="34"/>
  <c r="Q6" i="34"/>
  <c r="D6" i="34"/>
  <c r="N6" i="34"/>
  <c r="G6" i="34"/>
  <c r="M6" i="34"/>
  <c r="E6" i="34"/>
  <c r="F6" i="34"/>
  <c r="U6" i="34"/>
  <c r="B6" i="34"/>
  <c r="J6" i="34"/>
  <c r="I6" i="34"/>
  <c r="J6" i="52"/>
  <c r="H6" i="52"/>
  <c r="V6" i="52"/>
  <c r="O6" i="52"/>
  <c r="D6" i="52"/>
  <c r="E6" i="52"/>
  <c r="M6" i="52"/>
  <c r="G6" i="52"/>
  <c r="K6" i="52"/>
  <c r="T6" i="52"/>
  <c r="H4" i="62"/>
  <c r="H5" i="62" s="1"/>
  <c r="H4" i="60"/>
  <c r="H5" i="60" s="1"/>
  <c r="S4" i="62"/>
  <c r="S5" i="62" s="1"/>
  <c r="S4" i="60"/>
  <c r="S5" i="60" s="1"/>
  <c r="K6" i="21"/>
  <c r="G6" i="21"/>
  <c r="C6" i="28"/>
  <c r="D6" i="28"/>
  <c r="R6" i="26"/>
  <c r="D6" i="26"/>
  <c r="N4" i="62"/>
  <c r="N5" i="62" s="1"/>
  <c r="N4" i="60"/>
  <c r="N5" i="60" s="1"/>
  <c r="L4" i="62"/>
  <c r="L5" i="62" s="1"/>
  <c r="L4" i="60"/>
  <c r="L5" i="60" s="1"/>
  <c r="J6" i="23"/>
  <c r="B6" i="23"/>
  <c r="G6" i="23"/>
  <c r="H6" i="23"/>
  <c r="U6" i="23"/>
  <c r="N6" i="23"/>
  <c r="K6" i="23"/>
  <c r="C6" i="23"/>
  <c r="Q6" i="23"/>
  <c r="E4" i="62"/>
  <c r="E5" i="62" s="1"/>
  <c r="E4" i="60"/>
  <c r="E5" i="60" s="1"/>
  <c r="P4" i="62"/>
  <c r="P5" i="62" s="1"/>
  <c r="P4" i="60"/>
  <c r="P5" i="60" s="1"/>
  <c r="J6" i="26"/>
  <c r="E9" i="21"/>
  <c r="K9" i="21"/>
  <c r="O9" i="21"/>
  <c r="C9" i="21"/>
  <c r="M9" i="21"/>
  <c r="L9" i="21"/>
  <c r="T9" i="21"/>
  <c r="R9" i="21"/>
  <c r="H9" i="21"/>
  <c r="D9" i="21"/>
  <c r="J9" i="21"/>
  <c r="I9" i="21"/>
  <c r="F9" i="21"/>
  <c r="F4" i="62"/>
  <c r="F5" i="62" s="1"/>
  <c r="F4" i="60"/>
  <c r="F5" i="60" s="1"/>
  <c r="J5" i="57"/>
  <c r="N5" i="57"/>
  <c r="M4" i="62"/>
  <c r="M5" i="62" s="1"/>
  <c r="M4" i="60"/>
  <c r="M5" i="60" s="1"/>
  <c r="S6" i="26"/>
  <c r="F6" i="25"/>
  <c r="C6" i="25"/>
  <c r="E6" i="25"/>
  <c r="K6" i="25"/>
  <c r="Q6" i="25"/>
  <c r="M6" i="25"/>
  <c r="H6" i="25"/>
  <c r="V6" i="34"/>
  <c r="F4" i="22"/>
  <c r="F5" i="22" s="1"/>
  <c r="F5" i="21"/>
  <c r="F6" i="21" s="1"/>
  <c r="Q6" i="52"/>
  <c r="J6" i="33"/>
  <c r="N6" i="33"/>
  <c r="C5" i="41"/>
  <c r="C4" i="42"/>
  <c r="M6" i="12"/>
  <c r="J6" i="12"/>
  <c r="L6" i="12"/>
  <c r="Q6" i="12"/>
  <c r="U6" i="12"/>
  <c r="D6" i="12"/>
  <c r="E6" i="12"/>
  <c r="Q5" i="53"/>
  <c r="Q4" i="55"/>
  <c r="Q5" i="55" s="1"/>
  <c r="I6" i="32"/>
  <c r="B6" i="32"/>
  <c r="T6" i="32"/>
  <c r="R6" i="32"/>
  <c r="V6" i="32"/>
  <c r="Q6" i="32"/>
  <c r="U6" i="32"/>
  <c r="G6" i="32"/>
  <c r="L6" i="32"/>
  <c r="E6" i="32"/>
  <c r="M6" i="32"/>
  <c r="H6" i="32"/>
  <c r="S6" i="32"/>
  <c r="J6" i="32"/>
  <c r="F6" i="32"/>
  <c r="U5" i="21"/>
  <c r="U6" i="21" s="1"/>
  <c r="I6" i="33"/>
  <c r="U6" i="52"/>
  <c r="K15" i="21"/>
  <c r="B15" i="21"/>
  <c r="T9" i="39"/>
  <c r="M9" i="39"/>
  <c r="U9" i="39"/>
  <c r="H9" i="39"/>
  <c r="I9" i="39"/>
  <c r="G9" i="39"/>
  <c r="V9" i="39"/>
  <c r="P9" i="39"/>
  <c r="P4" i="39"/>
  <c r="P5" i="39" s="1"/>
  <c r="P5" i="38"/>
  <c r="O6" i="34"/>
  <c r="D5" i="49"/>
  <c r="B4" i="49"/>
  <c r="B5" i="49" s="1"/>
  <c r="T6" i="49" s="1"/>
  <c r="C6" i="52"/>
  <c r="E9" i="39"/>
  <c r="S9" i="36"/>
  <c r="P9" i="36"/>
  <c r="H9" i="36"/>
  <c r="F9" i="36"/>
  <c r="S5" i="53"/>
  <c r="S4" i="55"/>
  <c r="S5" i="55" s="1"/>
  <c r="S4" i="54"/>
  <c r="S5" i="54" s="1"/>
  <c r="S4" i="56"/>
  <c r="S5" i="56" s="1"/>
  <c r="O4" i="39"/>
  <c r="O5" i="39" s="1"/>
  <c r="O5" i="38"/>
  <c r="K6" i="33"/>
  <c r="O9" i="20"/>
  <c r="C6" i="33"/>
  <c r="F5" i="52"/>
  <c r="F6" i="52" s="1"/>
  <c r="F9" i="37"/>
  <c r="N9" i="37"/>
  <c r="C9" i="37"/>
  <c r="J9" i="37"/>
  <c r="O9" i="37"/>
  <c r="K9" i="37"/>
  <c r="G5" i="53"/>
  <c r="G4" i="56"/>
  <c r="G4" i="55"/>
  <c r="G4" i="54"/>
  <c r="H6" i="33"/>
  <c r="V6" i="33"/>
  <c r="H6" i="49"/>
  <c r="J9" i="20"/>
  <c r="B9" i="20"/>
  <c r="D6" i="13"/>
  <c r="U6" i="13"/>
  <c r="I6" i="13"/>
  <c r="C6" i="13"/>
  <c r="K6" i="13"/>
  <c r="H6" i="13"/>
  <c r="I6" i="52"/>
  <c r="T6" i="9"/>
  <c r="G6" i="9"/>
  <c r="B6" i="9"/>
  <c r="C6" i="9"/>
  <c r="P6" i="9"/>
  <c r="P4" i="54"/>
  <c r="P5" i="54" s="1"/>
  <c r="P4" i="55"/>
  <c r="P5" i="55" s="1"/>
  <c r="P4" i="56"/>
  <c r="P5" i="56" s="1"/>
  <c r="P5" i="53"/>
  <c r="O6" i="33"/>
  <c r="U6" i="33"/>
  <c r="R6" i="33"/>
  <c r="S6" i="52"/>
  <c r="K6" i="12"/>
  <c r="K4" i="39"/>
  <c r="K5" i="39" s="1"/>
  <c r="H4" i="37"/>
  <c r="F18" i="28"/>
  <c r="D18" i="28"/>
  <c r="O18" i="28"/>
  <c r="G18" i="28"/>
  <c r="H18" i="28"/>
  <c r="T18" i="28"/>
  <c r="M18" i="28"/>
  <c r="N18" i="28"/>
  <c r="B18" i="28"/>
  <c r="R18" i="28"/>
  <c r="C18" i="28"/>
  <c r="K18" i="28"/>
  <c r="P18" i="28"/>
  <c r="I18" i="28"/>
  <c r="L18" i="28"/>
  <c r="U4" i="62"/>
  <c r="U5" i="62" s="1"/>
  <c r="U4" i="60"/>
  <c r="U5" i="60" s="1"/>
  <c r="U15" i="11"/>
  <c r="S15" i="11"/>
  <c r="Q15" i="11"/>
  <c r="L15" i="11"/>
  <c r="H15" i="11"/>
  <c r="U15" i="23"/>
  <c r="G12" i="23"/>
  <c r="D15" i="23"/>
  <c r="M9" i="23"/>
  <c r="C12" i="23"/>
  <c r="S12" i="23"/>
  <c r="K15" i="23"/>
  <c r="M15" i="23"/>
  <c r="K9" i="23"/>
  <c r="H15" i="23"/>
  <c r="B15" i="23"/>
  <c r="R12" i="23"/>
  <c r="Q12" i="23"/>
  <c r="F15" i="23"/>
  <c r="E12" i="23"/>
  <c r="E9" i="23"/>
  <c r="D12" i="23"/>
  <c r="P12" i="23"/>
  <c r="N9" i="23"/>
  <c r="C15" i="23"/>
  <c r="H9" i="23"/>
  <c r="J12" i="23"/>
  <c r="L15" i="23"/>
  <c r="E15" i="23"/>
  <c r="S15" i="23"/>
  <c r="P9" i="23"/>
  <c r="T15" i="23"/>
  <c r="Q15" i="23"/>
  <c r="N12" i="23"/>
  <c r="F9" i="23"/>
  <c r="H4" i="30"/>
  <c r="H5" i="30" s="1"/>
  <c r="H8" i="30"/>
  <c r="H9" i="30" s="1"/>
  <c r="J9" i="31"/>
  <c r="I4" i="54"/>
  <c r="I5" i="54" s="1"/>
  <c r="H5" i="53"/>
  <c r="C4" i="62"/>
  <c r="C4" i="60"/>
  <c r="K5" i="36"/>
  <c r="K6" i="36" s="1"/>
  <c r="T15" i="22"/>
  <c r="R15" i="22"/>
  <c r="K15" i="22"/>
  <c r="N15" i="22"/>
  <c r="C15" i="22"/>
  <c r="O15" i="22"/>
  <c r="F15" i="22"/>
  <c r="R9" i="26"/>
  <c r="K9" i="30"/>
  <c r="Q4" i="62"/>
  <c r="Q5" i="62" s="1"/>
  <c r="Q4" i="60"/>
  <c r="Q5" i="60" s="1"/>
  <c r="O5" i="21"/>
  <c r="O6" i="21" s="1"/>
  <c r="O5" i="37"/>
  <c r="Q4" i="28"/>
  <c r="Q5" i="28" s="1"/>
  <c r="Q6" i="28" s="1"/>
  <c r="K4" i="41"/>
  <c r="D4" i="22"/>
  <c r="D5" i="22" s="1"/>
  <c r="J4" i="21"/>
  <c r="R4" i="45"/>
  <c r="R5" i="45" s="1"/>
  <c r="E9" i="26"/>
  <c r="L9" i="26"/>
  <c r="T4" i="45"/>
  <c r="T5" i="45" s="1"/>
  <c r="T5" i="44"/>
  <c r="F4" i="28"/>
  <c r="F5" i="28" s="1"/>
  <c r="F6" i="28" s="1"/>
  <c r="F5" i="26"/>
  <c r="F6" i="26" s="1"/>
  <c r="P15" i="11"/>
  <c r="C9" i="11"/>
  <c r="S9" i="11"/>
  <c r="H9" i="11"/>
  <c r="Q9" i="11"/>
  <c r="I9" i="11"/>
  <c r="U9" i="11"/>
  <c r="R9" i="11"/>
  <c r="N9" i="11"/>
  <c r="E9" i="11"/>
  <c r="K9" i="11"/>
  <c r="B4" i="11"/>
  <c r="B5" i="11" s="1"/>
  <c r="C7" i="22"/>
  <c r="C17" i="22"/>
  <c r="B16" i="22"/>
  <c r="M4" i="26"/>
  <c r="M8" i="26"/>
  <c r="M9" i="26" s="1"/>
  <c r="O12" i="32"/>
  <c r="P12" i="32"/>
  <c r="Q12" i="32"/>
  <c r="K12" i="32"/>
  <c r="J12" i="32"/>
  <c r="I12" i="32"/>
  <c r="R12" i="32"/>
  <c r="B12" i="32"/>
  <c r="V12" i="32"/>
  <c r="L12" i="32"/>
  <c r="T12" i="32"/>
  <c r="G12" i="32"/>
  <c r="E12" i="32"/>
  <c r="N12" i="32"/>
  <c r="H12" i="32"/>
  <c r="U5" i="49"/>
  <c r="U6" i="49" s="1"/>
  <c r="U4" i="50"/>
  <c r="D4" i="33"/>
  <c r="D5" i="33" s="1"/>
  <c r="D6" i="33" s="1"/>
  <c r="D5" i="32"/>
  <c r="D6" i="32" s="1"/>
  <c r="T4" i="56"/>
  <c r="T5" i="56" s="1"/>
  <c r="T4" i="62"/>
  <c r="T5" i="62" s="1"/>
  <c r="T4" i="60"/>
  <c r="T5" i="60" s="1"/>
  <c r="I4" i="62"/>
  <c r="I5" i="62" s="1"/>
  <c r="I4" i="60"/>
  <c r="I5" i="60" s="1"/>
  <c r="U9" i="31"/>
  <c r="O5" i="40"/>
  <c r="O4" i="41"/>
  <c r="U5" i="40"/>
  <c r="S8" i="33"/>
  <c r="S9" i="33" s="1"/>
  <c r="S4" i="34"/>
  <c r="S5" i="34" s="1"/>
  <c r="S6" i="34" s="1"/>
  <c r="S4" i="35"/>
  <c r="S5" i="35" s="1"/>
  <c r="S4" i="33"/>
  <c r="S5" i="33" s="1"/>
  <c r="S6" i="33" s="1"/>
  <c r="E9" i="30"/>
  <c r="P5" i="37"/>
  <c r="O6" i="32"/>
  <c r="H5" i="41"/>
  <c r="O4" i="28"/>
  <c r="O5" i="28" s="1"/>
  <c r="O6" i="28" s="1"/>
  <c r="O5" i="26"/>
  <c r="O6" i="26" s="1"/>
  <c r="T15" i="11"/>
  <c r="U4" i="26"/>
  <c r="U5" i="25"/>
  <c r="U6" i="25" s="1"/>
  <c r="P4" i="35"/>
  <c r="P5" i="35" s="1"/>
  <c r="B7" i="35"/>
  <c r="P8" i="35"/>
  <c r="D4" i="62"/>
  <c r="D5" i="62" s="1"/>
  <c r="D4" i="60"/>
  <c r="D5" i="60" s="1"/>
  <c r="G4" i="62"/>
  <c r="G5" i="62" s="1"/>
  <c r="G4" i="60"/>
  <c r="G5" i="60" s="1"/>
  <c r="M4" i="20"/>
  <c r="M8" i="20"/>
  <c r="M9" i="20" s="1"/>
  <c r="I5" i="23"/>
  <c r="I6" i="23" s="1"/>
  <c r="I4" i="25"/>
  <c r="P9" i="26"/>
  <c r="U18" i="31"/>
  <c r="P18" i="31"/>
  <c r="J18" i="31"/>
  <c r="L18" i="31"/>
  <c r="N18" i="31"/>
  <c r="R18" i="31"/>
  <c r="C18" i="31"/>
  <c r="I18" i="31"/>
  <c r="H18" i="31"/>
  <c r="T18" i="31"/>
  <c r="E18" i="31"/>
  <c r="F18" i="31"/>
  <c r="D18" i="31"/>
  <c r="I9" i="31"/>
  <c r="V4" i="45"/>
  <c r="V5" i="45" s="1"/>
  <c r="E9" i="28"/>
  <c r="Q18" i="28"/>
  <c r="J18" i="28"/>
  <c r="B4" i="29"/>
  <c r="T4" i="38"/>
  <c r="L15" i="26"/>
  <c r="J15" i="27"/>
  <c r="F15" i="27"/>
  <c r="P15" i="27"/>
  <c r="T15" i="26"/>
  <c r="Q12" i="29"/>
  <c r="I12" i="29"/>
  <c r="F15" i="32"/>
  <c r="B15" i="32"/>
  <c r="E5" i="49"/>
  <c r="E6" i="49" s="1"/>
  <c r="I9" i="12"/>
  <c r="E9" i="12"/>
  <c r="H5" i="19"/>
  <c r="H6" i="19" s="1"/>
  <c r="H4" i="20"/>
  <c r="O9" i="26"/>
  <c r="C12" i="32"/>
  <c r="F12" i="33"/>
  <c r="B4" i="8"/>
  <c r="B5" i="8" s="1"/>
  <c r="U12" i="22"/>
  <c r="M12" i="22"/>
  <c r="E12" i="22"/>
  <c r="R15" i="32"/>
  <c r="R12" i="33"/>
  <c r="G4" i="26"/>
  <c r="L12" i="19"/>
  <c r="T12" i="19"/>
  <c r="Q15" i="22"/>
  <c r="U12" i="28"/>
  <c r="E12" i="29"/>
  <c r="M12" i="29"/>
  <c r="C9" i="31"/>
  <c r="B7" i="38"/>
  <c r="B8" i="38" s="1"/>
  <c r="T9" i="38" s="1"/>
  <c r="P15" i="25"/>
  <c r="J9" i="28"/>
  <c r="S12" i="32"/>
  <c r="H9" i="46"/>
  <c r="K9" i="18"/>
  <c r="K4" i="55"/>
  <c r="K5" i="55" s="1"/>
  <c r="K5" i="53"/>
  <c r="K4" i="56"/>
  <c r="K5" i="56" s="1"/>
  <c r="J15" i="9"/>
  <c r="Q12" i="9"/>
  <c r="C12" i="9"/>
  <c r="Q9" i="43"/>
  <c r="I18" i="60"/>
  <c r="U18" i="60"/>
  <c r="Q9" i="9"/>
  <c r="K9" i="9"/>
  <c r="T4" i="30"/>
  <c r="T5" i="30" s="1"/>
  <c r="U15" i="9"/>
  <c r="P4" i="40"/>
  <c r="P8" i="40"/>
  <c r="P9" i="40" s="1"/>
  <c r="R9" i="42"/>
  <c r="Q18" i="60"/>
  <c r="N8" i="44"/>
  <c r="N9" i="44" s="1"/>
  <c r="I18" i="44"/>
  <c r="I18" i="45"/>
  <c r="S6" i="48"/>
  <c r="R4" i="51"/>
  <c r="R5" i="51" s="1"/>
  <c r="Q4" i="51"/>
  <c r="Q5" i="51" s="1"/>
  <c r="E8" i="57"/>
  <c r="E9" i="57" s="1"/>
  <c r="I8" i="57"/>
  <c r="I9" i="57" s="1"/>
  <c r="P8" i="57"/>
  <c r="P9" i="57" s="1"/>
  <c r="V4" i="61"/>
  <c r="V5" i="61" s="1"/>
  <c r="J18" i="44"/>
  <c r="K18" i="45"/>
  <c r="I12" i="60"/>
  <c r="S18" i="44"/>
  <c r="E18" i="45"/>
  <c r="G6" i="48"/>
  <c r="O15" i="50"/>
  <c r="G4" i="51"/>
  <c r="G5" i="51" s="1"/>
  <c r="R4" i="53"/>
  <c r="F8" i="57"/>
  <c r="F9" i="57" s="1"/>
  <c r="Q8" i="57"/>
  <c r="Q9" i="57" s="1"/>
  <c r="T18" i="44"/>
  <c r="F15" i="44"/>
  <c r="U18" i="44"/>
  <c r="H6" i="48"/>
  <c r="R18" i="50"/>
  <c r="E15" i="52"/>
  <c r="J4" i="61"/>
  <c r="J5" i="61" s="1"/>
  <c r="Q12" i="60"/>
  <c r="I15" i="60"/>
  <c r="R4" i="60"/>
  <c r="R5" i="60" s="1"/>
  <c r="C4" i="44"/>
  <c r="L6" i="48"/>
  <c r="P18" i="50"/>
  <c r="K18" i="52"/>
  <c r="T18" i="45"/>
  <c r="B6" i="48"/>
  <c r="T6" i="48"/>
  <c r="K8" i="49"/>
  <c r="K9" i="49" s="1"/>
  <c r="R8" i="49"/>
  <c r="R9" i="49" s="1"/>
  <c r="O15" i="52"/>
  <c r="U15" i="52"/>
  <c r="P15" i="52"/>
  <c r="U18" i="52"/>
  <c r="K8" i="53"/>
  <c r="K9" i="53" s="1"/>
  <c r="K4" i="57"/>
  <c r="B4" i="57" s="1"/>
  <c r="B5" i="57" s="1"/>
  <c r="V8" i="57"/>
  <c r="V9" i="57" s="1"/>
  <c r="N15" i="44"/>
  <c r="F18" i="44"/>
  <c r="D18" i="50"/>
  <c r="U12" i="51"/>
  <c r="P12" i="51"/>
  <c r="K12" i="51"/>
  <c r="D8" i="57"/>
  <c r="D9" i="57" s="1"/>
  <c r="O4" i="60"/>
  <c r="O5" i="60" s="1"/>
  <c r="E18" i="50"/>
  <c r="L8" i="57"/>
  <c r="L9" i="57" s="1"/>
  <c r="S8" i="57"/>
  <c r="S9" i="57" s="1"/>
  <c r="V4" i="57"/>
  <c r="K9" i="61"/>
  <c r="S9" i="61"/>
  <c r="T9" i="61"/>
  <c r="L9" i="61"/>
  <c r="D9" i="61"/>
  <c r="Q9" i="61"/>
  <c r="G9" i="61"/>
  <c r="P9" i="61"/>
  <c r="H9" i="61"/>
  <c r="R9" i="61"/>
  <c r="J9" i="61"/>
  <c r="B9" i="61"/>
  <c r="V9" i="61"/>
  <c r="N9" i="61"/>
  <c r="F9" i="61"/>
  <c r="U9" i="61"/>
  <c r="M9" i="61"/>
  <c r="E9" i="61"/>
  <c r="O9" i="61"/>
  <c r="C5" i="61"/>
  <c r="B4" i="61"/>
  <c r="L6" i="61" s="1"/>
  <c r="I9" i="61"/>
  <c r="U6" i="17"/>
  <c r="H6" i="17"/>
  <c r="M6" i="17"/>
  <c r="O6" i="17"/>
  <c r="P6" i="17"/>
  <c r="E6" i="17"/>
  <c r="B6" i="17"/>
  <c r="K6" i="17"/>
  <c r="L6" i="17"/>
  <c r="S6" i="17"/>
  <c r="J6" i="17"/>
  <c r="I6" i="17"/>
  <c r="D6" i="17"/>
  <c r="T6" i="17"/>
  <c r="R6" i="17"/>
  <c r="Q6" i="17"/>
  <c r="F6" i="17"/>
  <c r="C6" i="17"/>
  <c r="N6" i="17"/>
  <c r="G6" i="17"/>
  <c r="B7" i="17"/>
  <c r="B8" i="17" s="1"/>
  <c r="I9" i="17" s="1"/>
  <c r="B6" i="57" l="1"/>
  <c r="C6" i="57"/>
  <c r="I6" i="57"/>
  <c r="Q6" i="57"/>
  <c r="O6" i="57"/>
  <c r="D6" i="57"/>
  <c r="G6" i="57"/>
  <c r="R6" i="57"/>
  <c r="T6" i="57"/>
  <c r="U6" i="57"/>
  <c r="S6" i="57"/>
  <c r="F6" i="57"/>
  <c r="M6" i="57"/>
  <c r="L6" i="57"/>
  <c r="E6" i="57"/>
  <c r="P6" i="57"/>
  <c r="H6" i="57"/>
  <c r="G5" i="56"/>
  <c r="C5" i="44"/>
  <c r="C4" i="45"/>
  <c r="B4" i="44"/>
  <c r="B5" i="44" s="1"/>
  <c r="P5" i="40"/>
  <c r="P4" i="41"/>
  <c r="B17" i="22"/>
  <c r="B7" i="22"/>
  <c r="K5" i="41"/>
  <c r="K4" i="42"/>
  <c r="B4" i="41"/>
  <c r="B5" i="41" s="1"/>
  <c r="H6" i="41" s="1"/>
  <c r="C5" i="60"/>
  <c r="B4" i="40"/>
  <c r="B5" i="40" s="1"/>
  <c r="G5" i="55"/>
  <c r="N6" i="49"/>
  <c r="C5" i="42"/>
  <c r="C4" i="43"/>
  <c r="F6" i="49"/>
  <c r="V4" i="62"/>
  <c r="V5" i="62" s="1"/>
  <c r="V5" i="57"/>
  <c r="V6" i="57" s="1"/>
  <c r="V4" i="60"/>
  <c r="V5" i="60" s="1"/>
  <c r="R4" i="54"/>
  <c r="R5" i="54" s="1"/>
  <c r="R5" i="53"/>
  <c r="R4" i="56"/>
  <c r="R5" i="56" s="1"/>
  <c r="R4" i="55"/>
  <c r="R5" i="55" s="1"/>
  <c r="J6" i="8"/>
  <c r="N6" i="8"/>
  <c r="T6" i="8"/>
  <c r="O6" i="8"/>
  <c r="P6" i="8"/>
  <c r="D6" i="8"/>
  <c r="K6" i="8"/>
  <c r="E6" i="8"/>
  <c r="F6" i="8"/>
  <c r="S6" i="8"/>
  <c r="M6" i="8"/>
  <c r="L6" i="8"/>
  <c r="H6" i="8"/>
  <c r="I6" i="8"/>
  <c r="B6" i="8"/>
  <c r="C6" i="8"/>
  <c r="Q6" i="8"/>
  <c r="R6" i="8"/>
  <c r="I5" i="25"/>
  <c r="I6" i="25" s="1"/>
  <c r="I4" i="26"/>
  <c r="U6" i="40"/>
  <c r="C8" i="22"/>
  <c r="C4" i="22"/>
  <c r="C5" i="22" s="1"/>
  <c r="H6" i="53"/>
  <c r="U6" i="8"/>
  <c r="C6" i="41"/>
  <c r="B8" i="35"/>
  <c r="B4" i="35"/>
  <c r="B5" i="35" s="1"/>
  <c r="O5" i="41"/>
  <c r="O6" i="41" s="1"/>
  <c r="O4" i="42"/>
  <c r="U6" i="11"/>
  <c r="H6" i="11"/>
  <c r="T6" i="11"/>
  <c r="E6" i="11"/>
  <c r="I6" i="11"/>
  <c r="P6" i="11"/>
  <c r="F6" i="11"/>
  <c r="K6" i="11"/>
  <c r="O6" i="11"/>
  <c r="S6" i="11"/>
  <c r="G6" i="11"/>
  <c r="L6" i="11"/>
  <c r="N6" i="11"/>
  <c r="M6" i="11"/>
  <c r="C6" i="11"/>
  <c r="D6" i="11"/>
  <c r="R6" i="11"/>
  <c r="B6" i="11"/>
  <c r="Q6" i="11"/>
  <c r="J6" i="11"/>
  <c r="P6" i="49"/>
  <c r="S6" i="49"/>
  <c r="C6" i="49"/>
  <c r="Q6" i="49"/>
  <c r="G6" i="49"/>
  <c r="M6" i="49"/>
  <c r="I6" i="49"/>
  <c r="J6" i="49"/>
  <c r="L6" i="49"/>
  <c r="R6" i="49"/>
  <c r="V6" i="49"/>
  <c r="B6" i="49"/>
  <c r="O6" i="49"/>
  <c r="K6" i="49"/>
  <c r="E9" i="38"/>
  <c r="P9" i="38"/>
  <c r="F9" i="38"/>
  <c r="V9" i="38"/>
  <c r="L9" i="38"/>
  <c r="G9" i="38"/>
  <c r="Q9" i="38"/>
  <c r="B9" i="38"/>
  <c r="O9" i="38"/>
  <c r="N9" i="38"/>
  <c r="J9" i="38"/>
  <c r="I9" i="38"/>
  <c r="D9" i="38"/>
  <c r="K9" i="38"/>
  <c r="U9" i="38"/>
  <c r="M9" i="38"/>
  <c r="S9" i="38"/>
  <c r="H9" i="38"/>
  <c r="C9" i="38"/>
  <c r="R9" i="38"/>
  <c r="G4" i="28"/>
  <c r="G5" i="28" s="1"/>
  <c r="G6" i="28" s="1"/>
  <c r="G5" i="26"/>
  <c r="G6" i="26" s="1"/>
  <c r="P6" i="35"/>
  <c r="P6" i="37"/>
  <c r="O6" i="40"/>
  <c r="D6" i="49"/>
  <c r="C18" i="22"/>
  <c r="T4" i="39"/>
  <c r="T5" i="39" s="1"/>
  <c r="T5" i="38"/>
  <c r="M5" i="20"/>
  <c r="M6" i="20" s="1"/>
  <c r="M4" i="21"/>
  <c r="U5" i="50"/>
  <c r="B4" i="50"/>
  <c r="B5" i="50" s="1"/>
  <c r="G6" i="8"/>
  <c r="H5" i="37"/>
  <c r="H6" i="37" s="1"/>
  <c r="H4" i="38"/>
  <c r="B4" i="37"/>
  <c r="B5" i="37" s="1"/>
  <c r="O6" i="37" s="1"/>
  <c r="P6" i="53"/>
  <c r="N6" i="57"/>
  <c r="H5" i="20"/>
  <c r="H6" i="20" s="1"/>
  <c r="H4" i="21"/>
  <c r="B5" i="29"/>
  <c r="B4" i="30"/>
  <c r="U5" i="26"/>
  <c r="U6" i="26" s="1"/>
  <c r="U4" i="28"/>
  <c r="U5" i="28" s="1"/>
  <c r="U6" i="28" s="1"/>
  <c r="J4" i="22"/>
  <c r="J5" i="22" s="1"/>
  <c r="J5" i="21"/>
  <c r="J6" i="21" s="1"/>
  <c r="B4" i="51"/>
  <c r="B5" i="51" s="1"/>
  <c r="B4" i="54"/>
  <c r="B5" i="54" s="1"/>
  <c r="G5" i="54"/>
  <c r="J6" i="57"/>
  <c r="C5" i="62"/>
  <c r="C6" i="62" s="1"/>
  <c r="B4" i="62"/>
  <c r="B5" i="62" s="1"/>
  <c r="K4" i="62"/>
  <c r="K5" i="62" s="1"/>
  <c r="K5" i="57"/>
  <c r="K6" i="57" s="1"/>
  <c r="K4" i="60"/>
  <c r="K5" i="60" s="1"/>
  <c r="Q6" i="51"/>
  <c r="S6" i="35"/>
  <c r="M4" i="28"/>
  <c r="M5" i="28" s="1"/>
  <c r="M6" i="28" s="1"/>
  <c r="M5" i="26"/>
  <c r="M6" i="26" s="1"/>
  <c r="B4" i="53"/>
  <c r="B5" i="53" s="1"/>
  <c r="H6" i="61"/>
  <c r="B6" i="61"/>
  <c r="F6" i="61"/>
  <c r="O6" i="61"/>
  <c r="V6" i="61"/>
  <c r="R6" i="61"/>
  <c r="J6" i="61"/>
  <c r="N6" i="61"/>
  <c r="G6" i="61"/>
  <c r="T6" i="61"/>
  <c r="U6" i="61"/>
  <c r="M6" i="61"/>
  <c r="P6" i="61"/>
  <c r="C6" i="61"/>
  <c r="K6" i="61"/>
  <c r="E6" i="61"/>
  <c r="Q6" i="61"/>
  <c r="D6" i="61"/>
  <c r="I6" i="61"/>
  <c r="S6" i="61"/>
  <c r="R9" i="17"/>
  <c r="D9" i="17"/>
  <c r="K9" i="17"/>
  <c r="O9" i="17"/>
  <c r="S9" i="17"/>
  <c r="B9" i="17"/>
  <c r="E9" i="17"/>
  <c r="Q9" i="17"/>
  <c r="C9" i="17"/>
  <c r="U9" i="17"/>
  <c r="L9" i="17"/>
  <c r="H9" i="17"/>
  <c r="T9" i="17"/>
  <c r="N9" i="17"/>
  <c r="G9" i="17"/>
  <c r="F9" i="17"/>
  <c r="J9" i="17"/>
  <c r="P9" i="17"/>
  <c r="M9" i="17"/>
  <c r="E6" i="53" l="1"/>
  <c r="I6" i="53"/>
  <c r="U6" i="53"/>
  <c r="F6" i="53"/>
  <c r="D6" i="53"/>
  <c r="B6" i="53"/>
  <c r="C6" i="53"/>
  <c r="T6" i="53"/>
  <c r="V6" i="53"/>
  <c r="N6" i="53"/>
  <c r="O6" i="53"/>
  <c r="L6" i="53"/>
  <c r="J6" i="53"/>
  <c r="M6" i="53"/>
  <c r="K6" i="62"/>
  <c r="G6" i="54"/>
  <c r="K6" i="35"/>
  <c r="L6" i="35"/>
  <c r="J6" i="35"/>
  <c r="C6" i="35"/>
  <c r="D6" i="35"/>
  <c r="N6" i="35"/>
  <c r="H6" i="35"/>
  <c r="O6" i="35"/>
  <c r="U6" i="35"/>
  <c r="V6" i="35"/>
  <c r="F6" i="35"/>
  <c r="T6" i="35"/>
  <c r="Q6" i="35"/>
  <c r="M6" i="35"/>
  <c r="I6" i="35"/>
  <c r="R6" i="35"/>
  <c r="G6" i="35"/>
  <c r="E6" i="35"/>
  <c r="B6" i="35"/>
  <c r="G6" i="53"/>
  <c r="B4" i="55"/>
  <c r="B5" i="55" s="1"/>
  <c r="K6" i="41"/>
  <c r="K6" i="53"/>
  <c r="B6" i="54"/>
  <c r="T6" i="54"/>
  <c r="M6" i="54"/>
  <c r="J6" i="54"/>
  <c r="U6" i="54"/>
  <c r="H6" i="54"/>
  <c r="L6" i="54"/>
  <c r="O6" i="54"/>
  <c r="C6" i="54"/>
  <c r="E6" i="54"/>
  <c r="D6" i="54"/>
  <c r="K6" i="54"/>
  <c r="Q6" i="54"/>
  <c r="F6" i="54"/>
  <c r="N6" i="54"/>
  <c r="V6" i="54"/>
  <c r="S6" i="50"/>
  <c r="N6" i="50"/>
  <c r="M6" i="50"/>
  <c r="G6" i="50"/>
  <c r="E6" i="50"/>
  <c r="Q6" i="50"/>
  <c r="K6" i="50"/>
  <c r="F6" i="50"/>
  <c r="T6" i="50"/>
  <c r="P6" i="50"/>
  <c r="C6" i="50"/>
  <c r="H6" i="50"/>
  <c r="R6" i="50"/>
  <c r="O6" i="50"/>
  <c r="B6" i="50"/>
  <c r="L6" i="50"/>
  <c r="J6" i="50"/>
  <c r="I6" i="50"/>
  <c r="V6" i="50"/>
  <c r="D6" i="50"/>
  <c r="I6" i="54"/>
  <c r="R9" i="35"/>
  <c r="L9" i="35"/>
  <c r="F9" i="35"/>
  <c r="I9" i="35"/>
  <c r="H9" i="35"/>
  <c r="C9" i="35"/>
  <c r="D9" i="35"/>
  <c r="J9" i="35"/>
  <c r="Q9" i="35"/>
  <c r="K9" i="35"/>
  <c r="M9" i="35"/>
  <c r="G9" i="35"/>
  <c r="E9" i="35"/>
  <c r="N9" i="35"/>
  <c r="S9" i="35"/>
  <c r="O9" i="35"/>
  <c r="U9" i="35"/>
  <c r="T9" i="35"/>
  <c r="B9" i="35"/>
  <c r="V9" i="35"/>
  <c r="P9" i="35"/>
  <c r="B8" i="22"/>
  <c r="B4" i="22"/>
  <c r="B5" i="22" s="1"/>
  <c r="H6" i="44"/>
  <c r="L6" i="44"/>
  <c r="K6" i="44"/>
  <c r="F6" i="44"/>
  <c r="P6" i="44"/>
  <c r="I6" i="44"/>
  <c r="D6" i="44"/>
  <c r="G6" i="44"/>
  <c r="U6" i="44"/>
  <c r="V6" i="44"/>
  <c r="M6" i="44"/>
  <c r="N6" i="44"/>
  <c r="B6" i="44"/>
  <c r="Q6" i="44"/>
  <c r="J6" i="44"/>
  <c r="O6" i="44"/>
  <c r="E6" i="44"/>
  <c r="R6" i="44"/>
  <c r="S6" i="44"/>
  <c r="O6" i="62"/>
  <c r="H6" i="62"/>
  <c r="R6" i="62"/>
  <c r="P6" i="62"/>
  <c r="G6" i="62"/>
  <c r="B6" i="62"/>
  <c r="S6" i="62"/>
  <c r="N6" i="62"/>
  <c r="E6" i="62"/>
  <c r="U6" i="62"/>
  <c r="I6" i="62"/>
  <c r="J6" i="62"/>
  <c r="Q6" i="62"/>
  <c r="M6" i="62"/>
  <c r="L6" i="62"/>
  <c r="F6" i="62"/>
  <c r="T6" i="62"/>
  <c r="U6" i="51"/>
  <c r="S6" i="51"/>
  <c r="P6" i="51"/>
  <c r="F6" i="51"/>
  <c r="O6" i="51"/>
  <c r="L6" i="51"/>
  <c r="N6" i="51"/>
  <c r="J6" i="51"/>
  <c r="D6" i="51"/>
  <c r="H6" i="51"/>
  <c r="T6" i="51"/>
  <c r="V6" i="51"/>
  <c r="M6" i="51"/>
  <c r="B6" i="51"/>
  <c r="K6" i="51"/>
  <c r="I6" i="51"/>
  <c r="E6" i="51"/>
  <c r="C6" i="51"/>
  <c r="U6" i="50"/>
  <c r="S6" i="54"/>
  <c r="I5" i="26"/>
  <c r="I6" i="26" s="1"/>
  <c r="I4" i="28"/>
  <c r="I5" i="28" s="1"/>
  <c r="I6" i="28" s="1"/>
  <c r="R6" i="53"/>
  <c r="C5" i="43"/>
  <c r="P6" i="54"/>
  <c r="E18" i="22"/>
  <c r="F18" i="22"/>
  <c r="M18" i="22"/>
  <c r="I18" i="22"/>
  <c r="T18" i="22"/>
  <c r="J18" i="22"/>
  <c r="U18" i="22"/>
  <c r="O18" i="22"/>
  <c r="G18" i="22"/>
  <c r="H18" i="22"/>
  <c r="N18" i="22"/>
  <c r="B18" i="22"/>
  <c r="D18" i="22"/>
  <c r="K18" i="22"/>
  <c r="R18" i="22"/>
  <c r="P18" i="22"/>
  <c r="S18" i="22"/>
  <c r="L18" i="22"/>
  <c r="Q18" i="22"/>
  <c r="C5" i="45"/>
  <c r="C6" i="45" s="1"/>
  <c r="B4" i="45"/>
  <c r="B5" i="45" s="1"/>
  <c r="M4" i="22"/>
  <c r="M5" i="22" s="1"/>
  <c r="M6" i="22" s="1"/>
  <c r="M5" i="21"/>
  <c r="M6" i="21" s="1"/>
  <c r="R6" i="54"/>
  <c r="K6" i="40"/>
  <c r="B6" i="40"/>
  <c r="N6" i="40"/>
  <c r="H6" i="40"/>
  <c r="G6" i="40"/>
  <c r="T6" i="40"/>
  <c r="L6" i="40"/>
  <c r="S6" i="40"/>
  <c r="M6" i="40"/>
  <c r="C6" i="40"/>
  <c r="I6" i="40"/>
  <c r="Q6" i="40"/>
  <c r="E6" i="40"/>
  <c r="J6" i="40"/>
  <c r="D6" i="40"/>
  <c r="R6" i="40"/>
  <c r="V6" i="40"/>
  <c r="F6" i="40"/>
  <c r="C6" i="44"/>
  <c r="B4" i="31"/>
  <c r="B5" i="31" s="1"/>
  <c r="B4" i="27"/>
  <c r="B5" i="27" s="1"/>
  <c r="B5" i="30"/>
  <c r="V6" i="37"/>
  <c r="Q6" i="37"/>
  <c r="T6" i="37"/>
  <c r="I6" i="37"/>
  <c r="U6" i="37"/>
  <c r="N6" i="37"/>
  <c r="E6" i="37"/>
  <c r="K6" i="37"/>
  <c r="M6" i="37"/>
  <c r="C6" i="37"/>
  <c r="G6" i="37"/>
  <c r="R6" i="37"/>
  <c r="L6" i="37"/>
  <c r="D6" i="37"/>
  <c r="B6" i="37"/>
  <c r="J6" i="37"/>
  <c r="S6" i="37"/>
  <c r="F6" i="37"/>
  <c r="C6" i="22"/>
  <c r="V6" i="60"/>
  <c r="C6" i="60"/>
  <c r="B4" i="56"/>
  <c r="B5" i="56" s="1"/>
  <c r="R6" i="56" s="1"/>
  <c r="T6" i="38"/>
  <c r="C9" i="22"/>
  <c r="B4" i="60"/>
  <c r="B5" i="60" s="1"/>
  <c r="P5" i="41"/>
  <c r="P6" i="41" s="1"/>
  <c r="P4" i="42"/>
  <c r="G6" i="56"/>
  <c r="O5" i="42"/>
  <c r="O4" i="43"/>
  <c r="O5" i="43" s="1"/>
  <c r="V6" i="62"/>
  <c r="Q6" i="53"/>
  <c r="M6" i="41"/>
  <c r="I6" i="41"/>
  <c r="S6" i="41"/>
  <c r="N6" i="41"/>
  <c r="B6" i="41"/>
  <c r="R6" i="41"/>
  <c r="J6" i="41"/>
  <c r="E6" i="41"/>
  <c r="L6" i="41"/>
  <c r="Q6" i="41"/>
  <c r="V6" i="41"/>
  <c r="T6" i="41"/>
  <c r="G6" i="41"/>
  <c r="U6" i="41"/>
  <c r="F6" i="41"/>
  <c r="D6" i="41"/>
  <c r="P6" i="40"/>
  <c r="D6" i="62"/>
  <c r="B6" i="29"/>
  <c r="K6" i="29"/>
  <c r="S6" i="29"/>
  <c r="F6" i="29"/>
  <c r="J6" i="29"/>
  <c r="G6" i="29"/>
  <c r="N6" i="29"/>
  <c r="M6" i="29"/>
  <c r="R6" i="29"/>
  <c r="C6" i="29"/>
  <c r="H6" i="29"/>
  <c r="D6" i="29"/>
  <c r="L6" i="29"/>
  <c r="O6" i="29"/>
  <c r="U6" i="29"/>
  <c r="E6" i="29"/>
  <c r="I6" i="29"/>
  <c r="P6" i="29"/>
  <c r="T6" i="29"/>
  <c r="Q6" i="29"/>
  <c r="H5" i="38"/>
  <c r="H6" i="38" s="1"/>
  <c r="H4" i="39"/>
  <c r="B4" i="38"/>
  <c r="B5" i="38" s="1"/>
  <c r="K6" i="60"/>
  <c r="H5" i="21"/>
  <c r="H6" i="21" s="1"/>
  <c r="H4" i="22"/>
  <c r="H5" i="22" s="1"/>
  <c r="H6" i="22" s="1"/>
  <c r="J6" i="22"/>
  <c r="T6" i="44"/>
  <c r="G6" i="51"/>
  <c r="S6" i="53"/>
  <c r="K5" i="42"/>
  <c r="K4" i="43"/>
  <c r="K5" i="43" s="1"/>
  <c r="R6" i="51"/>
  <c r="P5" i="42" l="1"/>
  <c r="P4" i="43"/>
  <c r="P5" i="43" s="1"/>
  <c r="B4" i="42"/>
  <c r="B5" i="42" s="1"/>
  <c r="O6" i="22"/>
  <c r="T6" i="22"/>
  <c r="E6" i="22"/>
  <c r="G6" i="22"/>
  <c r="K6" i="22"/>
  <c r="U6" i="22"/>
  <c r="B6" i="22"/>
  <c r="R6" i="22"/>
  <c r="S6" i="22"/>
  <c r="L6" i="22"/>
  <c r="I6" i="22"/>
  <c r="Q6" i="22"/>
  <c r="P6" i="22"/>
  <c r="N6" i="22"/>
  <c r="F6" i="22"/>
  <c r="D6" i="22"/>
  <c r="U6" i="55"/>
  <c r="E6" i="55"/>
  <c r="V6" i="55"/>
  <c r="F6" i="55"/>
  <c r="B6" i="55"/>
  <c r="L6" i="55"/>
  <c r="H6" i="55"/>
  <c r="I6" i="55"/>
  <c r="J6" i="55"/>
  <c r="M6" i="55"/>
  <c r="D6" i="55"/>
  <c r="N6" i="55"/>
  <c r="O6" i="55"/>
  <c r="C6" i="55"/>
  <c r="T6" i="55"/>
  <c r="S6" i="55"/>
  <c r="Q6" i="55"/>
  <c r="K6" i="55"/>
  <c r="P6" i="55"/>
  <c r="K6" i="42"/>
  <c r="M6" i="38"/>
  <c r="I6" i="38"/>
  <c r="U6" i="38"/>
  <c r="V6" i="38"/>
  <c r="G6" i="38"/>
  <c r="C6" i="38"/>
  <c r="N6" i="38"/>
  <c r="R6" i="38"/>
  <c r="B6" i="38"/>
  <c r="D6" i="38"/>
  <c r="K6" i="38"/>
  <c r="E6" i="38"/>
  <c r="S6" i="38"/>
  <c r="L6" i="38"/>
  <c r="Q6" i="38"/>
  <c r="J6" i="38"/>
  <c r="F6" i="38"/>
  <c r="O6" i="38"/>
  <c r="P6" i="38"/>
  <c r="L9" i="22"/>
  <c r="D9" i="22"/>
  <c r="E9" i="22"/>
  <c r="K9" i="22"/>
  <c r="B9" i="22"/>
  <c r="Q9" i="22"/>
  <c r="P9" i="22"/>
  <c r="H9" i="22"/>
  <c r="T9" i="22"/>
  <c r="G9" i="22"/>
  <c r="F9" i="22"/>
  <c r="I9" i="22"/>
  <c r="N9" i="22"/>
  <c r="J9" i="22"/>
  <c r="M9" i="22"/>
  <c r="U9" i="22"/>
  <c r="S9" i="22"/>
  <c r="R9" i="22"/>
  <c r="O9" i="22"/>
  <c r="R6" i="55"/>
  <c r="H5" i="39"/>
  <c r="H6" i="39" s="1"/>
  <c r="B4" i="39"/>
  <c r="B5" i="39" s="1"/>
  <c r="B6" i="60"/>
  <c r="H6" i="60"/>
  <c r="D6" i="60"/>
  <c r="P6" i="60"/>
  <c r="Q6" i="60"/>
  <c r="J6" i="60"/>
  <c r="F6" i="60"/>
  <c r="T6" i="60"/>
  <c r="L6" i="60"/>
  <c r="G6" i="60"/>
  <c r="E6" i="60"/>
  <c r="S6" i="60"/>
  <c r="N6" i="60"/>
  <c r="R6" i="60"/>
  <c r="O6" i="60"/>
  <c r="U6" i="60"/>
  <c r="M6" i="60"/>
  <c r="I6" i="60"/>
  <c r="G6" i="55"/>
  <c r="B6" i="30"/>
  <c r="L6" i="30"/>
  <c r="Q6" i="30"/>
  <c r="K6" i="30"/>
  <c r="U6" i="30"/>
  <c r="G6" i="30"/>
  <c r="J6" i="30"/>
  <c r="S6" i="30"/>
  <c r="E6" i="30"/>
  <c r="R6" i="30"/>
  <c r="P6" i="30"/>
  <c r="C6" i="30"/>
  <c r="N6" i="30"/>
  <c r="I6" i="30"/>
  <c r="D6" i="30"/>
  <c r="O6" i="30"/>
  <c r="M6" i="30"/>
  <c r="F6" i="30"/>
  <c r="T6" i="30"/>
  <c r="H6" i="30"/>
  <c r="B4" i="43"/>
  <c r="B5" i="43" s="1"/>
  <c r="O6" i="43"/>
  <c r="C6" i="27"/>
  <c r="E6" i="27"/>
  <c r="G6" i="27"/>
  <c r="P6" i="27"/>
  <c r="K6" i="27"/>
  <c r="B6" i="27"/>
  <c r="L6" i="27"/>
  <c r="I6" i="27"/>
  <c r="Q6" i="27"/>
  <c r="J6" i="27"/>
  <c r="T6" i="27"/>
  <c r="N6" i="27"/>
  <c r="D6" i="27"/>
  <c r="U6" i="27"/>
  <c r="F6" i="27"/>
  <c r="H6" i="27"/>
  <c r="R6" i="27"/>
  <c r="S6" i="27"/>
  <c r="O6" i="27"/>
  <c r="M6" i="27"/>
  <c r="C6" i="43"/>
  <c r="O6" i="42"/>
  <c r="F6" i="56"/>
  <c r="E6" i="56"/>
  <c r="B6" i="56"/>
  <c r="O6" i="56"/>
  <c r="D6" i="56"/>
  <c r="N6" i="56"/>
  <c r="U6" i="56"/>
  <c r="L6" i="56"/>
  <c r="I6" i="56"/>
  <c r="M6" i="56"/>
  <c r="J6" i="56"/>
  <c r="Q6" i="56"/>
  <c r="H6" i="56"/>
  <c r="C6" i="56"/>
  <c r="V6" i="56"/>
  <c r="S6" i="56"/>
  <c r="T6" i="56"/>
  <c r="K6" i="56"/>
  <c r="P6" i="56"/>
  <c r="B6" i="31"/>
  <c r="I6" i="31"/>
  <c r="R6" i="31"/>
  <c r="L6" i="31"/>
  <c r="P6" i="31"/>
  <c r="H6" i="31"/>
  <c r="T6" i="31"/>
  <c r="Q6" i="31"/>
  <c r="K6" i="31"/>
  <c r="F6" i="31"/>
  <c r="N6" i="31"/>
  <c r="U6" i="31"/>
  <c r="O6" i="31"/>
  <c r="G6" i="31"/>
  <c r="C6" i="31"/>
  <c r="S6" i="31"/>
  <c r="D6" i="31"/>
  <c r="E6" i="31"/>
  <c r="M6" i="31"/>
  <c r="J6" i="31"/>
  <c r="K6" i="45"/>
  <c r="H6" i="45"/>
  <c r="N6" i="45"/>
  <c r="P6" i="45"/>
  <c r="G6" i="45"/>
  <c r="Q6" i="45"/>
  <c r="B6" i="45"/>
  <c r="I6" i="45"/>
  <c r="L6" i="45"/>
  <c r="J6" i="45"/>
  <c r="U6" i="45"/>
  <c r="O6" i="45"/>
  <c r="E6" i="45"/>
  <c r="M6" i="45"/>
  <c r="F6" i="45"/>
  <c r="S6" i="45"/>
  <c r="D6" i="45"/>
  <c r="V6" i="45"/>
  <c r="T6" i="45"/>
  <c r="R6" i="45"/>
  <c r="T6" i="42" l="1"/>
  <c r="U6" i="42"/>
  <c r="B6" i="42"/>
  <c r="R6" i="42"/>
  <c r="H6" i="42"/>
  <c r="G6" i="42"/>
  <c r="Q6" i="42"/>
  <c r="J6" i="42"/>
  <c r="L6" i="42"/>
  <c r="S6" i="42"/>
  <c r="I6" i="42"/>
  <c r="V6" i="42"/>
  <c r="M6" i="42"/>
  <c r="F6" i="42"/>
  <c r="E6" i="42"/>
  <c r="D6" i="42"/>
  <c r="N6" i="42"/>
  <c r="C6" i="42"/>
  <c r="P6" i="43"/>
  <c r="P6" i="42"/>
  <c r="L6" i="43"/>
  <c r="H6" i="43"/>
  <c r="V6" i="43"/>
  <c r="B6" i="43"/>
  <c r="R6" i="43"/>
  <c r="T6" i="43"/>
  <c r="U6" i="43"/>
  <c r="D6" i="43"/>
  <c r="S6" i="43"/>
  <c r="E6" i="43"/>
  <c r="I6" i="43"/>
  <c r="M6" i="43"/>
  <c r="J6" i="43"/>
  <c r="Q6" i="43"/>
  <c r="N6" i="43"/>
  <c r="G6" i="43"/>
  <c r="F6" i="43"/>
  <c r="Q6" i="39"/>
  <c r="I6" i="39"/>
  <c r="G6" i="39"/>
  <c r="D6" i="39"/>
  <c r="S6" i="39"/>
  <c r="E6" i="39"/>
  <c r="V6" i="39"/>
  <c r="J6" i="39"/>
  <c r="C6" i="39"/>
  <c r="N6" i="39"/>
  <c r="M6" i="39"/>
  <c r="R6" i="39"/>
  <c r="U6" i="39"/>
  <c r="B6" i="39"/>
  <c r="F6" i="39"/>
  <c r="L6" i="39"/>
  <c r="O6" i="39"/>
  <c r="P6" i="39"/>
  <c r="K6" i="39"/>
  <c r="T6" i="39"/>
  <c r="K6" i="43"/>
</calcChain>
</file>

<file path=xl/sharedStrings.xml><?xml version="1.0" encoding="utf-8"?>
<sst xmlns="http://schemas.openxmlformats.org/spreadsheetml/2006/main" count="2163" uniqueCount="201">
  <si>
    <t>누계</t>
    <phoneticPr fontId="4" type="noConversion"/>
  </si>
  <si>
    <t>합  계</t>
    <phoneticPr fontId="4" type="noConversion"/>
  </si>
  <si>
    <t>(단위:명,%)</t>
    <phoneticPr fontId="4" type="noConversion"/>
  </si>
  <si>
    <t>구분</t>
    <phoneticPr fontId="4" type="noConversion"/>
  </si>
  <si>
    <t>일평균</t>
    <phoneticPr fontId="4" type="noConversion"/>
  </si>
  <si>
    <t>비율</t>
    <phoneticPr fontId="4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</si>
  <si>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</si>
  <si>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</si>
  <si>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</si>
  <si>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</si>
  <si>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</si>
  <si>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</si>
  <si>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</si>
  <si>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</si>
  <si>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</si>
  <si>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</si>
  <si>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</si>
  <si>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</si>
  <si>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</si>
  <si>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</si>
  <si>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</si>
  <si>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</si>
  <si>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</si>
  <si>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</si>
  <si>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</si>
  <si>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2013년 1/4분기 수송 현황</t>
    <phoneticPr fontId="4" type="noConversion"/>
  </si>
  <si>
    <t>학동증심사
입구역</t>
    <phoneticPr fontId="4" type="noConversion"/>
  </si>
  <si>
    <t>문화전당역
(구도청)</t>
    <phoneticPr fontId="4" type="noConversion"/>
  </si>
  <si>
    <t>운천역
(호남대입구)</t>
    <phoneticPr fontId="4" type="noConversion"/>
  </si>
  <si>
    <t>2013년 2/4분기 수송 현황</t>
    <phoneticPr fontId="4" type="noConversion"/>
  </si>
  <si>
    <t>4월</t>
    <phoneticPr fontId="4" type="noConversion"/>
  </si>
  <si>
    <t>2013년 3/4분기 수송 현황</t>
    <phoneticPr fontId="4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</si>
  <si>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</si>
  <si>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</si>
  <si>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</si>
  <si>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</si>
  <si>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</si>
  <si>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</si>
  <si>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</si>
  <si>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</si>
  <si>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</si>
  <si>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</si>
  <si>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</si>
  <si>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</si>
  <si>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</si>
  <si>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</si>
  <si>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</si>
  <si>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</si>
  <si>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</si>
  <si>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</si>
  <si>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</si>
  <si>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</si>
  <si>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</si>
  <si>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</si>
  <si>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</si>
  <si>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</si>
  <si>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</si>
  <si>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</si>
  <si>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</si>
  <si>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</si>
  <si>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</si>
  <si>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</si>
  <si>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</si>
  <si>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4" type="noConversion"/>
  </si>
  <si>
    <t>소태역</t>
    <phoneticPr fontId="4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</si>
  <si>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4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</si>
  <si>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4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</si>
  <si>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4" type="noConversion"/>
  </si>
  <si>
    <t>년누계</t>
    <phoneticPr fontId="4" type="noConversion"/>
  </si>
  <si>
    <t>비 율</t>
    <phoneticPr fontId="4" type="noConversion"/>
  </si>
  <si>
    <t>분기누계</t>
    <phoneticPr fontId="4" type="noConversion"/>
  </si>
  <si>
    <t>10 월</t>
    <phoneticPr fontId="4" type="noConversion"/>
  </si>
  <si>
    <t>11 월</t>
    <phoneticPr fontId="4" type="noConversion"/>
  </si>
  <si>
    <t>12 월</t>
    <phoneticPr fontId="4" type="noConversion"/>
  </si>
  <si>
    <t>2012년 2/4분기 수송 현황</t>
    <phoneticPr fontId="4" type="noConversion"/>
  </si>
  <si>
    <t>일평균</t>
    <phoneticPr fontId="4" type="noConversion"/>
  </si>
  <si>
    <t>비율</t>
    <phoneticPr fontId="4" type="noConversion"/>
  </si>
  <si>
    <t>5월</t>
    <phoneticPr fontId="4" type="noConversion"/>
  </si>
  <si>
    <t>일평균</t>
    <phoneticPr fontId="4" type="noConversion"/>
  </si>
  <si>
    <t>비율</t>
    <phoneticPr fontId="4" type="noConversion"/>
  </si>
  <si>
    <t>6월</t>
    <phoneticPr fontId="4" type="noConversion"/>
  </si>
  <si>
    <t>일평균</t>
    <phoneticPr fontId="4" type="noConversion"/>
  </si>
  <si>
    <t>2012년 3/4분기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</si>
  <si>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</si>
  <si>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</si>
  <si>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</si>
  <si>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4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</si>
  <si>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4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</si>
  <si>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</si>
  <si>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</si>
  <si>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</si>
  <si>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</si>
  <si>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</si>
  <si>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</si>
  <si>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</si>
  <si>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일평균</t>
    <phoneticPr fontId="4" type="noConversion"/>
  </si>
  <si>
    <t>비율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</si>
  <si>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</si>
  <si>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</si>
  <si>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</si>
  <si>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2012년 4/4분기 수송 현황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</si>
  <si>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</si>
  <si>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</si>
  <si>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</si>
  <si>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2013년 4/4분기 수송 현황</t>
    <phoneticPr fontId="4" type="noConversion"/>
  </si>
  <si>
    <t>2014년 1/4분기 수송 현황</t>
    <phoneticPr fontId="4" type="noConversion"/>
  </si>
  <si>
    <t>(단위:명,%)</t>
    <phoneticPr fontId="4" type="noConversion"/>
  </si>
  <si>
    <t>구분</t>
    <phoneticPr fontId="4" type="noConversion"/>
  </si>
  <si>
    <t>합  계</t>
    <phoneticPr fontId="4" type="noConversion"/>
  </si>
  <si>
    <t>학동증심사
입구역</t>
    <phoneticPr fontId="4" type="noConversion"/>
  </si>
  <si>
    <t>문화전당역
(구도청)</t>
    <phoneticPr fontId="4" type="noConversion"/>
  </si>
  <si>
    <t>운천역
(호남대입구)</t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</si>
  <si>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</si>
  <si>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</si>
  <si>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</si>
  <si>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</si>
  <si>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</si>
  <si>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</si>
  <si>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누계</t>
    <phoneticPr fontId="4" type="noConversion"/>
  </si>
  <si>
    <t>일평균</t>
    <phoneticPr fontId="4" type="noConversion"/>
  </si>
  <si>
    <t>비율</t>
    <phoneticPr fontId="4" type="noConversion"/>
  </si>
  <si>
    <t>1월</t>
    <phoneticPr fontId="4" type="noConversion"/>
  </si>
  <si>
    <t>2월</t>
    <phoneticPr fontId="4" type="noConversion"/>
  </si>
  <si>
    <t>3월</t>
    <phoneticPr fontId="4" type="noConversion"/>
  </si>
  <si>
    <t>2014년 2/4분기 수송 현황</t>
    <phoneticPr fontId="4" type="noConversion"/>
  </si>
  <si>
    <t>구분</t>
    <phoneticPr fontId="4" type="noConversion"/>
  </si>
  <si>
    <t>합  계</t>
    <phoneticPr fontId="4" type="noConversion"/>
  </si>
  <si>
    <t>학동증심사
입구역</t>
    <phoneticPr fontId="4" type="noConversion"/>
  </si>
  <si>
    <t>문화전당역
(구도청)</t>
    <phoneticPr fontId="4" type="noConversion"/>
  </si>
  <si>
    <t>운천역
(호남대입구)</t>
    <phoneticPr fontId="4" type="noConversion"/>
  </si>
  <si>
    <t>김대중
컨벤션센터역</t>
    <phoneticPr fontId="4" type="noConversion"/>
  </si>
  <si>
    <t>공항역</t>
    <phoneticPr fontId="4" type="noConversion"/>
  </si>
  <si>
    <t>송정공원역</t>
    <phoneticPr fontId="4" type="noConversion"/>
  </si>
  <si>
    <t>송정리역</t>
    <phoneticPr fontId="4" type="noConversion"/>
  </si>
  <si>
    <t>도산역</t>
    <phoneticPr fontId="4" type="noConversion"/>
  </si>
  <si>
    <t>평동역</t>
    <phoneticPr fontId="4" type="noConversion"/>
  </si>
  <si>
    <t>누계</t>
    <phoneticPr fontId="4" type="noConversion"/>
  </si>
  <si>
    <t>일평균</t>
    <phoneticPr fontId="4" type="noConversion"/>
  </si>
  <si>
    <t>비율</t>
    <phoneticPr fontId="4" type="noConversion"/>
  </si>
  <si>
    <t>4월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</si>
  <si>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</si>
  <si>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</si>
  <si>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</si>
  <si>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</si>
  <si>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</si>
  <si>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>10월</t>
    <phoneticPr fontId="4" type="noConversion"/>
  </si>
  <si>
    <t>11월</t>
    <phoneticPr fontId="4" type="noConversion"/>
  </si>
  <si>
    <t>12월</t>
    <phoneticPr fontId="4" type="noConversion"/>
  </si>
  <si>
    <t>2014년 3/4분기 수송 현황</t>
    <phoneticPr fontId="4" type="noConversion"/>
  </si>
  <si>
    <t>7 월</t>
    <phoneticPr fontId="4" type="noConversion"/>
  </si>
  <si>
    <t>8 월</t>
    <phoneticPr fontId="4" type="noConversion"/>
  </si>
  <si>
    <t>9 월</t>
    <phoneticPr fontId="4" type="noConversion"/>
  </si>
  <si>
    <t>2014년 4/4분기 수송 현황</t>
    <phoneticPr fontId="4" type="noConversion"/>
  </si>
  <si>
    <t>2015년 1/4분기 수송 현황</t>
    <phoneticPr fontId="4" type="noConversion"/>
  </si>
  <si>
    <t>2015년 2/4분기 수송 현황</t>
    <phoneticPr fontId="4" type="noConversion"/>
  </si>
  <si>
    <t>7 월</t>
    <phoneticPr fontId="4" type="noConversion"/>
  </si>
  <si>
    <t>2015년 3/4분기 수송 현황</t>
    <phoneticPr fontId="4" type="noConversion"/>
  </si>
  <si>
    <t>2015년 4/4분기 수송 현황</t>
    <phoneticPr fontId="4" type="noConversion"/>
  </si>
  <si>
    <t>2016년 1/4분기 수송 현황</t>
    <phoneticPr fontId="4" type="noConversion"/>
  </si>
  <si>
    <t>2016년 2/4분기 수송 현황</t>
    <phoneticPr fontId="4" type="noConversion"/>
  </si>
  <si>
    <t>2016년 3/4분기 수송 현황</t>
    <phoneticPr fontId="4" type="noConversion"/>
  </si>
  <si>
    <t>2016년 4/4분기 수송 현황</t>
    <phoneticPr fontId="4" type="noConversion"/>
  </si>
  <si>
    <t>2017년 1/4분기 수송 현황</t>
    <phoneticPr fontId="4" type="noConversion"/>
  </si>
  <si>
    <t>2017년 2/4분기 수송 현황</t>
    <phoneticPr fontId="4" type="noConversion"/>
  </si>
  <si>
    <t>녹동역</t>
    <phoneticPr fontId="4" type="noConversion"/>
  </si>
  <si>
    <t>문화전당역</t>
    <phoneticPr fontId="4" type="noConversion"/>
  </si>
  <si>
    <t>운천역</t>
    <phoneticPr fontId="4" type="noConversion"/>
  </si>
  <si>
    <t>광주송정역</t>
    <phoneticPr fontId="4" type="noConversion"/>
  </si>
  <si>
    <t>2017년 3/4분기 수송 현황</t>
    <phoneticPr fontId="4" type="noConversion"/>
  </si>
  <si>
    <t>2017년 4/4분기 수송 현황</t>
    <phoneticPr fontId="4" type="noConversion"/>
  </si>
  <si>
    <t>2018년 1/4분기 수송 현황</t>
    <phoneticPr fontId="4" type="noConversion"/>
  </si>
  <si>
    <t>2018년 2/4분기 수송 현황</t>
    <phoneticPr fontId="4" type="noConversion"/>
  </si>
  <si>
    <t>2018년 3/4분기 수송 현황</t>
    <phoneticPr fontId="4" type="noConversion"/>
  </si>
  <si>
    <t>2018년 4/4분기 수송 현황</t>
    <phoneticPr fontId="4" type="noConversion"/>
  </si>
  <si>
    <t>2019년 1/4분기 수송 현황</t>
    <phoneticPr fontId="4" type="noConversion"/>
  </si>
  <si>
    <t>2019년 2/4분기 수송 현황</t>
    <phoneticPr fontId="4" type="noConversion"/>
  </si>
  <si>
    <t>2019년 3/4분기 수송 현황</t>
    <phoneticPr fontId="4" type="noConversion"/>
  </si>
  <si>
    <t>2019년 4/4분기 수송 현황</t>
    <phoneticPr fontId="4" type="noConversion"/>
  </si>
  <si>
    <t>2020년 1/4분기 수송 현황</t>
    <phoneticPr fontId="4" type="noConversion"/>
  </si>
  <si>
    <t>2020년 2/4분기 수송 현황</t>
    <phoneticPr fontId="4" type="noConversion"/>
  </si>
  <si>
    <t>4월</t>
    <phoneticPr fontId="4" type="noConversion"/>
  </si>
  <si>
    <t>5월</t>
    <phoneticPr fontId="4" type="noConversion"/>
  </si>
  <si>
    <t>2020년 3/4분기 수송 현황</t>
    <phoneticPr fontId="4" type="noConversion"/>
  </si>
  <si>
    <t>2020년 4/4분기 수송 현황</t>
    <phoneticPr fontId="4" type="noConversion"/>
  </si>
  <si>
    <t>2021년 1/4분기 수송 현황</t>
    <phoneticPr fontId="4" type="noConversion"/>
  </si>
  <si>
    <t>2021년 2/4분기 수송 현황</t>
    <phoneticPr fontId="4" type="noConversion"/>
  </si>
  <si>
    <t>2021년 3/4분기 수송 현황</t>
    <phoneticPr fontId="4" type="noConversion"/>
  </si>
  <si>
    <t>2021년 4/4분기 수송 현황</t>
    <phoneticPr fontId="4" type="noConversion"/>
  </si>
  <si>
    <t>2022년 1/4분기 수송 현황</t>
    <phoneticPr fontId="4" type="noConversion"/>
  </si>
  <si>
    <t>2022년 2/4분기 수송 현황</t>
    <phoneticPr fontId="4" type="noConversion"/>
  </si>
  <si>
    <t>2022년 3/4분기 수송 현황</t>
    <phoneticPr fontId="4" type="noConversion"/>
  </si>
  <si>
    <t>2022년 4/4분기 수송 현황</t>
    <phoneticPr fontId="4" type="noConversion"/>
  </si>
  <si>
    <t>2023년 1/4분기 수송 현황</t>
    <phoneticPr fontId="4" type="noConversion"/>
  </si>
  <si>
    <t>2023년 2/4분기 수송 현황</t>
    <phoneticPr fontId="4" type="noConversion"/>
  </si>
  <si>
    <t>2023년 3/4분기 수송 현황</t>
    <phoneticPr fontId="4" type="noConversion"/>
  </si>
  <si>
    <t>2023년 4/4분기 수송 현황</t>
    <phoneticPr fontId="4" type="noConversion"/>
  </si>
  <si>
    <t>2024년 1/4분기 수송 현황</t>
    <phoneticPr fontId="4" type="noConversion"/>
  </si>
  <si>
    <t>2024년 2/4분기 수송 현황</t>
    <phoneticPr fontId="4" type="noConversion"/>
  </si>
  <si>
    <t>2024년 3/4분기 수송 현황</t>
    <phoneticPr fontId="4" type="noConversion"/>
  </si>
  <si>
    <t>2024년 4/4분기 수송 현황</t>
    <phoneticPr fontId="4" type="noConversion"/>
  </si>
  <si>
    <t>2025년 1/4분기 수송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</si>
</sst>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-* #,##0.0_-;\-* #,##0.0_-;_-* &quot;-&quot;_-;_-@_-"/>
    <numFmt numFmtId="178" formatCode="#,##0_ "/>
    <numFmt numFmtId="179" formatCode="#,##0.0_ "/>
    <numFmt numFmtId="180" formatCode="_-* #,##0_-;\-* #,##0_-;_-* &quot;-&quot;??_-;_-@_-"/>
    <numFmt numFmtId="181" formatCode="##0.0"/>
  </numFmts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rgb="FF333333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6D8E8"/>
        <bgColor indexed="64"/>
      </patternFill>
    </fill>
  </fills>
  <borders count="1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41" fontId="7" fillId="2" borderId="2" xfId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center" vertical="center" shrinkToFit="1"/>
    </xf>
    <xf numFmtId="177" fontId="8" fillId="2" borderId="3" xfId="1" applyNumberFormat="1" applyFont="1" applyFill="1" applyBorder="1" applyAlignment="1">
      <alignment horizontal="center" vertical="center" shrinkToFit="1"/>
    </xf>
    <xf numFmtId="177" fontId="8" fillId="0" borderId="3" xfId="1" applyNumberFormat="1" applyFont="1" applyFill="1" applyBorder="1" applyAlignment="1">
      <alignment horizontal="center" vertical="center" shrinkToFit="1"/>
    </xf>
    <xf numFmtId="177" fontId="8" fillId="0" borderId="4" xfId="1" applyNumberFormat="1" applyFont="1" applyFill="1" applyBorder="1" applyAlignment="1">
      <alignment horizontal="center" vertical="center" shrinkToFit="1"/>
    </xf>
    <xf numFmtId="41" fontId="8" fillId="2" borderId="5" xfId="1" applyFont="1" applyFill="1" applyBorder="1" applyAlignment="1">
      <alignment horizontal="center" vertical="center" shrinkToFit="1"/>
    </xf>
    <xf numFmtId="177" fontId="7" fillId="2" borderId="6" xfId="1" applyNumberFormat="1" applyFont="1" applyFill="1" applyBorder="1" applyAlignment="1">
      <alignment horizontal="center" vertical="center" shrinkToFit="1"/>
    </xf>
    <xf numFmtId="177" fontId="7" fillId="0" borderId="6" xfId="1" applyNumberFormat="1" applyFont="1" applyFill="1" applyBorder="1" applyAlignment="1">
      <alignment horizontal="center" vertical="center" shrinkToFit="1"/>
    </xf>
    <xf numFmtId="177" fontId="7" fillId="0" borderId="7" xfId="1" applyNumberFormat="1" applyFont="1" applyFill="1" applyBorder="1" applyAlignment="1">
      <alignment horizontal="center" vertical="center" shrinkToFit="1"/>
    </xf>
    <xf numFmtId="177" fontId="8" fillId="2" borderId="6" xfId="1" applyNumberFormat="1" applyFont="1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center" vertical="center" shrinkToFit="1"/>
    </xf>
    <xf numFmtId="41" fontId="8" fillId="2" borderId="8" xfId="1" applyFont="1" applyFill="1" applyBorder="1" applyAlignment="1">
      <alignment horizontal="center" vertical="center" shrinkToFit="1"/>
    </xf>
    <xf numFmtId="177" fontId="8" fillId="0" borderId="6" xfId="1" applyNumberFormat="1" applyFont="1" applyFill="1" applyBorder="1" applyAlignment="1">
      <alignment horizontal="center" vertical="center" shrinkToFit="1"/>
    </xf>
    <xf numFmtId="177" fontId="8" fillId="0" borderId="7" xfId="1" applyNumberFormat="1" applyFont="1" applyFill="1" applyBorder="1" applyAlignment="1">
      <alignment horizontal="center" vertical="center" shrinkToFit="1"/>
    </xf>
    <xf numFmtId="180" fontId="8" fillId="0" borderId="1" xfId="1" applyNumberFormat="1" applyFont="1" applyFill="1" applyBorder="1" applyAlignment="1">
      <alignment horizontal="center" vertical="center" shrinkToFit="1"/>
    </xf>
    <xf numFmtId="41" fontId="8" fillId="0" borderId="0" xfId="1" applyFont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41" fontId="8" fillId="0" borderId="8" xfId="1" applyFont="1" applyFill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/>
    </xf>
    <xf numFmtId="180" fontId="8" fillId="0" borderId="2" xfId="1" applyNumberFormat="1" applyFont="1" applyFill="1" applyBorder="1" applyAlignment="1">
      <alignment horizontal="center" vertical="center" shrinkToFit="1"/>
    </xf>
    <xf numFmtId="178" fontId="13" fillId="0" borderId="5" xfId="4" applyNumberFormat="1" applyFont="1" applyFill="1" applyBorder="1" applyAlignment="1">
      <alignment horizontal="right" vertical="center" wrapText="1"/>
    </xf>
    <xf numFmtId="178" fontId="13" fillId="0" borderId="14" xfId="4" applyNumberFormat="1" applyFont="1" applyFill="1" applyBorder="1" applyAlignment="1">
      <alignment horizontal="right" vertical="center" wrapText="1"/>
    </xf>
    <xf numFmtId="176" fontId="8" fillId="3" borderId="15" xfId="1" applyNumberFormat="1" applyFont="1" applyFill="1" applyBorder="1" applyAlignment="1">
      <alignment horizontal="center" vertical="center" shrinkToFit="1"/>
    </xf>
    <xf numFmtId="41" fontId="8" fillId="3" borderId="16" xfId="1" applyFont="1" applyFill="1" applyBorder="1" applyAlignment="1">
      <alignment horizontal="center" vertical="center" shrinkToFit="1"/>
    </xf>
    <xf numFmtId="41" fontId="8" fillId="3" borderId="16" xfId="1" applyFont="1" applyFill="1" applyBorder="1" applyAlignment="1">
      <alignment horizontal="center" vertical="center" wrapText="1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8" fillId="3" borderId="17" xfId="1" applyFont="1" applyFill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/>
    </xf>
    <xf numFmtId="177" fontId="8" fillId="2" borderId="19" xfId="1" applyNumberFormat="1" applyFont="1" applyFill="1" applyBorder="1" applyAlignment="1">
      <alignment horizontal="center" vertical="center" shrinkToFit="1"/>
    </xf>
    <xf numFmtId="177" fontId="8" fillId="0" borderId="19" xfId="1" applyNumberFormat="1" applyFont="1" applyFill="1" applyBorder="1" applyAlignment="1">
      <alignment horizontal="center" vertical="center" shrinkToFit="1"/>
    </xf>
    <xf numFmtId="177" fontId="8" fillId="0" borderId="20" xfId="1" applyNumberFormat="1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shrinkToFit="1"/>
    </xf>
    <xf numFmtId="41" fontId="7" fillId="0" borderId="8" xfId="1" applyFont="1" applyBorder="1" applyAlignment="1">
      <alignment horizontal="center" vertical="center" shrinkToFit="1"/>
    </xf>
    <xf numFmtId="41" fontId="7" fillId="0" borderId="21" xfId="1" applyFont="1" applyBorder="1" applyAlignment="1">
      <alignment horizontal="center" vertical="center" shrinkToFit="1"/>
    </xf>
    <xf numFmtId="178" fontId="13" fillId="0" borderId="8" xfId="4" applyNumberFormat="1" applyFont="1" applyFill="1" applyBorder="1" applyAlignment="1">
      <alignment horizontal="right" vertical="center" wrapText="1"/>
    </xf>
    <xf numFmtId="178" fontId="13" fillId="0" borderId="21" xfId="4" applyNumberFormat="1" applyFont="1" applyFill="1" applyBorder="1" applyAlignment="1">
      <alignment horizontal="right" vertical="center" wrapText="1"/>
    </xf>
    <xf numFmtId="41" fontId="8" fillId="0" borderId="0" xfId="1" applyNumberFormat="1" applyFont="1" applyAlignment="1">
      <alignment horizontal="center" vertical="center" shrinkToFit="1"/>
    </xf>
    <xf numFmtId="41" fontId="8" fillId="0" borderId="0" xfId="1" applyNumberFormat="1" applyFont="1" applyAlignment="1">
      <alignment horizontal="center" vertical="center"/>
    </xf>
    <xf numFmtId="41" fontId="8" fillId="0" borderId="0" xfId="1" applyNumberFormat="1" applyFont="1">
      <alignment vertical="center"/>
    </xf>
    <xf numFmtId="41" fontId="6" fillId="0" borderId="0" xfId="1" applyFont="1" applyAlignment="1">
      <alignment horizontal="center" vertical="center" shrinkToFit="1"/>
    </xf>
    <xf numFmtId="41" fontId="6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6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176" fontId="6" fillId="3" borderId="22" xfId="2" applyNumberFormat="1" applyFont="1" applyFill="1" applyBorder="1" applyAlignment="1">
      <alignment horizontal="center" vertical="center" shrinkToFit="1"/>
    </xf>
    <xf numFmtId="41" fontId="6" fillId="3" borderId="23" xfId="2" applyFont="1" applyFill="1" applyBorder="1" applyAlignment="1">
      <alignment horizontal="center" vertical="center" shrinkToFit="1"/>
    </xf>
    <xf numFmtId="41" fontId="6" fillId="3" borderId="23" xfId="2" applyFont="1" applyFill="1" applyBorder="1" applyAlignment="1">
      <alignment horizontal="center" vertical="center" wrapText="1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6" fillId="3" borderId="24" xfId="2" applyFont="1" applyFill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wrapText="1"/>
    </xf>
    <xf numFmtId="41" fontId="7" fillId="2" borderId="1" xfId="2" applyFont="1" applyFill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 shrinkToFit="1"/>
    </xf>
    <xf numFmtId="41" fontId="7" fillId="0" borderId="2" xfId="2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8" fillId="2" borderId="1" xfId="2" applyFont="1" applyFill="1" applyBorder="1" applyAlignment="1">
      <alignment horizontal="center" vertical="center" shrinkToFit="1"/>
    </xf>
    <xf numFmtId="41" fontId="8" fillId="0" borderId="1" xfId="2" applyFont="1" applyFill="1" applyBorder="1" applyAlignment="1">
      <alignment horizontal="center" vertical="center" shrinkToFit="1"/>
    </xf>
    <xf numFmtId="41" fontId="8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77" fontId="8" fillId="2" borderId="3" xfId="2" applyNumberFormat="1" applyFont="1" applyFill="1" applyBorder="1" applyAlignment="1">
      <alignment horizontal="center" vertical="center" shrinkToFit="1"/>
    </xf>
    <xf numFmtId="177" fontId="8" fillId="0" borderId="3" xfId="2" applyNumberFormat="1" applyFont="1" applyFill="1" applyBorder="1" applyAlignment="1">
      <alignment horizontal="center" vertical="center" shrinkToFit="1"/>
    </xf>
    <xf numFmtId="177" fontId="8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8" fillId="2" borderId="5" xfId="2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/>
    </xf>
    <xf numFmtId="177" fontId="7" fillId="2" borderId="6" xfId="2" applyNumberFormat="1" applyFont="1" applyFill="1" applyBorder="1" applyAlignment="1">
      <alignment horizontal="center" vertical="center" shrinkToFit="1"/>
    </xf>
    <xf numFmtId="177" fontId="7" fillId="0" borderId="6" xfId="2" applyNumberFormat="1" applyFont="1" applyFill="1" applyBorder="1" applyAlignment="1">
      <alignment horizontal="center" vertical="center" shrinkToFit="1"/>
    </xf>
    <xf numFmtId="177" fontId="7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77" fontId="8" fillId="2" borderId="6" xfId="2" applyNumberFormat="1" applyFont="1" applyFill="1" applyBorder="1" applyAlignment="1">
      <alignment horizontal="center" vertical="center" shrinkToFit="1"/>
    </xf>
    <xf numFmtId="177" fontId="6" fillId="0" borderId="6" xfId="2" applyNumberFormat="1" applyFont="1" applyFill="1" applyBorder="1" applyAlignment="1">
      <alignment horizontal="center" vertical="center" shrinkToFit="1"/>
    </xf>
    <xf numFmtId="177" fontId="6" fillId="0" borderId="7" xfId="2" applyNumberFormat="1" applyFont="1" applyFill="1" applyBorder="1" applyAlignment="1">
      <alignment horizontal="center" vertical="center" shrinkToFit="1"/>
    </xf>
    <xf numFmtId="41" fontId="8" fillId="0" borderId="5" xfId="2" applyFont="1" applyFill="1" applyBorder="1" applyAlignment="1">
      <alignment horizontal="center" vertical="center" shrinkToFit="1"/>
    </xf>
    <xf numFmtId="41" fontId="8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8" fillId="2" borderId="8" xfId="2" applyFont="1" applyFill="1" applyBorder="1" applyAlignment="1">
      <alignment horizontal="center" vertical="center" shrinkToFit="1"/>
    </xf>
    <xf numFmtId="41" fontId="6" fillId="0" borderId="8" xfId="2" applyFont="1" applyFill="1" applyBorder="1" applyAlignment="1">
      <alignment horizontal="center" vertical="center" shrinkToFit="1"/>
    </xf>
    <xf numFmtId="41" fontId="6" fillId="0" borderId="21" xfId="2" applyFont="1" applyFill="1" applyBorder="1" applyAlignment="1">
      <alignment horizontal="center" vertical="center" shrinkToFit="1"/>
    </xf>
    <xf numFmtId="177" fontId="8" fillId="0" borderId="6" xfId="2" applyNumberFormat="1" applyFont="1" applyFill="1" applyBorder="1" applyAlignment="1">
      <alignment horizontal="center" vertical="center" shrinkToFit="1"/>
    </xf>
    <xf numFmtId="177" fontId="8" fillId="0" borderId="7" xfId="2" applyNumberFormat="1" applyFont="1" applyFill="1" applyBorder="1" applyAlignment="1">
      <alignment horizontal="center" vertical="center" shrinkToFit="1"/>
    </xf>
    <xf numFmtId="176" fontId="6" fillId="3" borderId="25" xfId="2" applyNumberFormat="1" applyFont="1" applyFill="1" applyBorder="1" applyAlignment="1">
      <alignment horizontal="center" vertical="center" shrinkToFit="1"/>
    </xf>
    <xf numFmtId="41" fontId="6" fillId="3" borderId="26" xfId="2" applyFont="1" applyFill="1" applyBorder="1" applyAlignment="1">
      <alignment horizontal="center" vertical="center" shrinkToFit="1"/>
    </xf>
    <xf numFmtId="41" fontId="6" fillId="3" borderId="26" xfId="2" applyFont="1" applyFill="1" applyBorder="1" applyAlignment="1">
      <alignment horizontal="center" vertical="center" wrapText="1" shrinkToFit="1"/>
    </xf>
    <xf numFmtId="41" fontId="6" fillId="3" borderId="27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0" fontId="9" fillId="0" borderId="28" xfId="0" applyFont="1" applyBorder="1" applyAlignment="1">
      <alignment horizontal="center" vertical="center" wrapText="1"/>
    </xf>
    <xf numFmtId="41" fontId="7" fillId="2" borderId="29" xfId="2" applyFont="1" applyFill="1" applyBorder="1" applyAlignment="1">
      <alignment horizontal="center" vertical="center" shrinkToFit="1"/>
    </xf>
    <xf numFmtId="41" fontId="7" fillId="0" borderId="30" xfId="2" applyFont="1" applyBorder="1" applyAlignment="1">
      <alignment horizontal="center" vertical="center" shrinkToFit="1"/>
    </xf>
    <xf numFmtId="0" fontId="9" fillId="0" borderId="31" xfId="0" applyFont="1" applyBorder="1" applyAlignment="1">
      <alignment horizontal="center" vertical="center"/>
    </xf>
    <xf numFmtId="41" fontId="7" fillId="2" borderId="32" xfId="2" applyFont="1" applyFill="1" applyBorder="1" applyAlignment="1">
      <alignment horizontal="center" vertical="center" shrinkToFit="1"/>
    </xf>
    <xf numFmtId="41" fontId="7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8" fillId="2" borderId="32" xfId="2" applyFont="1" applyFill="1" applyBorder="1" applyAlignment="1">
      <alignment horizontal="center" vertical="center" shrinkToFit="1"/>
    </xf>
    <xf numFmtId="41" fontId="8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77" fontId="8" fillId="2" borderId="35" xfId="2" applyNumberFormat="1" applyFont="1" applyFill="1" applyBorder="1" applyAlignment="1">
      <alignment horizontal="center" vertical="center" shrinkToFit="1"/>
    </xf>
    <xf numFmtId="177" fontId="8" fillId="0" borderId="36" xfId="2" applyNumberFormat="1" applyFont="1" applyFill="1" applyBorder="1" applyAlignment="1">
      <alignment horizontal="center" vertical="center" shrinkToFit="1"/>
    </xf>
    <xf numFmtId="0" fontId="9" fillId="0" borderId="37" xfId="0" applyFont="1" applyBorder="1" applyAlignment="1">
      <alignment horizontal="center" vertical="center"/>
    </xf>
    <xf numFmtId="177" fontId="7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8" fillId="2" borderId="40" xfId="2" applyFont="1" applyFill="1" applyBorder="1" applyAlignment="1">
      <alignment horizontal="center" vertical="center" shrinkToFit="1"/>
    </xf>
    <xf numFmtId="41" fontId="8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8" fillId="2" borderId="43" xfId="2" applyFont="1" applyFill="1" applyBorder="1" applyAlignment="1">
      <alignment horizontal="center" vertical="center" shrinkToFit="1"/>
    </xf>
    <xf numFmtId="41" fontId="8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77" fontId="8" fillId="2" borderId="38" xfId="2" applyNumberFormat="1" applyFont="1" applyFill="1" applyBorder="1" applyAlignment="1">
      <alignment horizontal="center" vertical="center" shrinkToFit="1"/>
    </xf>
    <xf numFmtId="177" fontId="8" fillId="0" borderId="45" xfId="2" applyNumberFormat="1" applyFont="1" applyFill="1" applyBorder="1" applyAlignment="1">
      <alignment horizontal="center" vertical="center" shrinkToFit="1"/>
    </xf>
    <xf numFmtId="41" fontId="8" fillId="0" borderId="44" xfId="2" applyFont="1" applyFill="1" applyBorder="1" applyAlignment="1">
      <alignment horizontal="center" vertical="center" shrinkToFit="1"/>
    </xf>
    <xf numFmtId="41" fontId="6" fillId="3" borderId="46" xfId="2" applyFont="1" applyFill="1" applyBorder="1" applyAlignment="1">
      <alignment horizontal="center" vertical="center" wrapText="1" shrinkToFit="1"/>
    </xf>
    <xf numFmtId="41" fontId="7" fillId="0" borderId="47" xfId="2" applyFont="1" applyBorder="1" applyAlignment="1">
      <alignment horizontal="center" vertical="center" shrinkToFit="1"/>
    </xf>
    <xf numFmtId="41" fontId="7" fillId="2" borderId="48" xfId="2" applyFont="1" applyFill="1" applyBorder="1" applyAlignment="1">
      <alignment horizontal="center" vertical="center" shrinkToFit="1"/>
    </xf>
    <xf numFmtId="177" fontId="7" fillId="0" borderId="49" xfId="2" applyNumberFormat="1" applyFont="1" applyFill="1" applyBorder="1" applyAlignment="1">
      <alignment horizontal="center" vertical="center" shrinkToFit="1"/>
    </xf>
    <xf numFmtId="177" fontId="7" fillId="0" borderId="45" xfId="2" applyNumberFormat="1" applyFont="1" applyFill="1" applyBorder="1" applyAlignment="1">
      <alignment horizontal="center" vertical="center" shrinkToFit="1"/>
    </xf>
    <xf numFmtId="41" fontId="8" fillId="0" borderId="50" xfId="2" applyFont="1" applyBorder="1" applyAlignment="1">
      <alignment horizontal="center" vertical="center" shrinkToFit="1"/>
    </xf>
    <xf numFmtId="41" fontId="8" fillId="0" borderId="48" xfId="2" applyFont="1" applyFill="1" applyBorder="1" applyAlignment="1">
      <alignment horizontal="center" vertical="center" shrinkToFit="1"/>
    </xf>
    <xf numFmtId="177" fontId="8" fillId="0" borderId="49" xfId="2" applyNumberFormat="1" applyFont="1" applyFill="1" applyBorder="1" applyAlignment="1">
      <alignment horizontal="center" vertical="center" shrinkToFit="1"/>
    </xf>
    <xf numFmtId="41" fontId="8" fillId="0" borderId="50" xfId="2" applyFont="1" applyFill="1" applyBorder="1" applyAlignment="1">
      <alignment horizontal="center" vertical="center" shrinkToFit="1"/>
    </xf>
    <xf numFmtId="177" fontId="8" fillId="0" borderId="51" xfId="2" applyNumberFormat="1" applyFont="1" applyFill="1" applyBorder="1" applyAlignment="1">
      <alignment horizontal="center" vertical="center" shrinkToFit="1"/>
    </xf>
    <xf numFmtId="41" fontId="8" fillId="0" borderId="52" xfId="2" applyFont="1" applyFill="1" applyBorder="1" applyAlignment="1">
      <alignment horizontal="center" vertical="center" shrinkToFit="1"/>
    </xf>
    <xf numFmtId="41" fontId="6" fillId="3" borderId="53" xfId="2" applyFont="1" applyFill="1" applyBorder="1" applyAlignment="1">
      <alignment horizontal="center" vertical="center" shrinkToFit="1"/>
    </xf>
    <xf numFmtId="0" fontId="9" fillId="0" borderId="28" xfId="0" applyFont="1" applyBorder="1" applyAlignment="1">
      <alignment horizontal="center" vertical="center" shrinkToFit="1"/>
    </xf>
    <xf numFmtId="41" fontId="7" fillId="2" borderId="29" xfId="2" applyFont="1" applyFill="1" applyBorder="1" applyAlignment="1">
      <alignment vertical="center" shrinkToFit="1"/>
    </xf>
    <xf numFmtId="41" fontId="7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7" fillId="2" borderId="32" xfId="2" applyFont="1" applyFill="1" applyBorder="1" applyAlignment="1">
      <alignment vertical="center" shrinkToFit="1"/>
    </xf>
    <xf numFmtId="41" fontId="7" fillId="2" borderId="33" xfId="2" applyFont="1" applyFill="1" applyBorder="1" applyAlignment="1">
      <alignment vertical="center" shrinkToFit="1"/>
    </xf>
    <xf numFmtId="41" fontId="7" fillId="2" borderId="54" xfId="2" applyFont="1" applyFill="1" applyBorder="1" applyAlignment="1">
      <alignment vertical="center" shrinkToFit="1"/>
    </xf>
    <xf numFmtId="0" fontId="9" fillId="0" borderId="55" xfId="0" applyFont="1" applyBorder="1" applyAlignment="1">
      <alignment horizontal="center" vertical="center"/>
    </xf>
    <xf numFmtId="178" fontId="7" fillId="2" borderId="56" xfId="0" applyNumberFormat="1" applyFont="1" applyFill="1" applyBorder="1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9" fillId="0" borderId="57" xfId="0" applyFont="1" applyBorder="1" applyAlignment="1">
      <alignment horizontal="center" vertical="center" shrinkToFit="1"/>
    </xf>
    <xf numFmtId="41" fontId="7" fillId="2" borderId="58" xfId="2" applyFont="1" applyFill="1" applyBorder="1" applyAlignment="1">
      <alignment vertical="center" shrinkToFit="1"/>
    </xf>
    <xf numFmtId="0" fontId="9" fillId="0" borderId="34" xfId="0" applyFont="1" applyBorder="1" applyAlignment="1">
      <alignment horizontal="center" vertical="center"/>
    </xf>
    <xf numFmtId="178" fontId="7" fillId="2" borderId="35" xfId="0" applyNumberFormat="1" applyFont="1" applyFill="1" applyBorder="1" applyAlignment="1">
      <alignment vertical="center" shrinkToFit="1"/>
    </xf>
    <xf numFmtId="41" fontId="8" fillId="2" borderId="40" xfId="2" applyFont="1" applyFill="1" applyBorder="1" applyAlignment="1">
      <alignment vertical="center" shrinkToFit="1"/>
    </xf>
    <xf numFmtId="41" fontId="8" fillId="2" borderId="32" xfId="2" applyFont="1" applyFill="1" applyBorder="1" applyAlignment="1">
      <alignment vertical="center" shrinkToFit="1"/>
    </xf>
    <xf numFmtId="178" fontId="8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8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78" fontId="8" fillId="2" borderId="56" xfId="0" applyNumberFormat="1" applyFont="1" applyFill="1" applyBorder="1" applyAlignment="1">
      <alignment vertical="center" shrinkToFit="1"/>
    </xf>
    <xf numFmtId="178" fontId="8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7" fillId="0" borderId="59" xfId="2" applyFont="1" applyFill="1" applyBorder="1" applyAlignment="1">
      <alignment vertical="center" shrinkToFit="1"/>
    </xf>
    <xf numFmtId="41" fontId="7" fillId="0" borderId="60" xfId="2" applyFont="1" applyFill="1" applyBorder="1" applyAlignment="1">
      <alignment vertical="center" shrinkToFit="1"/>
    </xf>
    <xf numFmtId="41" fontId="7" fillId="0" borderId="61" xfId="2" applyFont="1" applyFill="1" applyBorder="1" applyAlignment="1">
      <alignment vertical="center" shrinkToFit="1"/>
    </xf>
    <xf numFmtId="41" fontId="7" fillId="0" borderId="47" xfId="2" applyFont="1" applyBorder="1" applyAlignment="1">
      <alignment vertical="center" shrinkToFit="1"/>
    </xf>
    <xf numFmtId="41" fontId="7" fillId="2" borderId="48" xfId="2" applyFont="1" applyFill="1" applyBorder="1" applyAlignment="1">
      <alignment vertical="center" shrinkToFit="1"/>
    </xf>
    <xf numFmtId="41" fontId="6" fillId="3" borderId="62" xfId="2" applyFont="1" applyFill="1" applyBorder="1" applyAlignment="1">
      <alignment horizontal="center" vertical="center" shrinkToFit="1"/>
    </xf>
    <xf numFmtId="179" fontId="7" fillId="0" borderId="63" xfId="0" applyNumberFormat="1" applyFont="1" applyFill="1" applyBorder="1" applyAlignment="1">
      <alignment vertical="center" shrinkToFit="1"/>
    </xf>
    <xf numFmtId="179" fontId="7" fillId="0" borderId="64" xfId="0" applyNumberFormat="1" applyFont="1" applyFill="1" applyBorder="1" applyAlignment="1">
      <alignment vertical="center" shrinkToFit="1"/>
    </xf>
    <xf numFmtId="179" fontId="7" fillId="0" borderId="65" xfId="0" applyNumberFormat="1" applyFont="1" applyFill="1" applyBorder="1" applyAlignment="1">
      <alignment vertical="center" shrinkToFit="1"/>
    </xf>
    <xf numFmtId="179" fontId="7" fillId="0" borderId="51" xfId="0" applyNumberFormat="1" applyFont="1" applyFill="1" applyBorder="1" applyAlignment="1">
      <alignment vertical="center" shrinkToFit="1"/>
    </xf>
    <xf numFmtId="179" fontId="7" fillId="0" borderId="36" xfId="0" applyNumberFormat="1" applyFont="1" applyFill="1" applyBorder="1" applyAlignment="1">
      <alignment vertical="center" shrinkToFit="1"/>
    </xf>
    <xf numFmtId="179" fontId="7" fillId="0" borderId="66" xfId="0" applyNumberFormat="1" applyFont="1" applyFill="1" applyBorder="1" applyAlignment="1">
      <alignment vertical="center" shrinkToFit="1"/>
    </xf>
    <xf numFmtId="41" fontId="8" fillId="0" borderId="52" xfId="2" applyFont="1" applyFill="1" applyBorder="1" applyAlignment="1">
      <alignment vertical="center" shrinkToFit="1"/>
    </xf>
    <xf numFmtId="41" fontId="8" fillId="0" borderId="41" xfId="2" applyFont="1" applyFill="1" applyBorder="1" applyAlignment="1">
      <alignment vertical="center" shrinkToFit="1"/>
    </xf>
    <xf numFmtId="41" fontId="8" fillId="0" borderId="67" xfId="2" applyFont="1" applyFill="1" applyBorder="1" applyAlignment="1">
      <alignment vertical="center" shrinkToFit="1"/>
    </xf>
    <xf numFmtId="41" fontId="8" fillId="0" borderId="48" xfId="2" applyFont="1" applyFill="1" applyBorder="1" applyAlignment="1">
      <alignment vertical="center" shrinkToFit="1"/>
    </xf>
    <xf numFmtId="41" fontId="8" fillId="0" borderId="33" xfId="2" applyFont="1" applyFill="1" applyBorder="1" applyAlignment="1">
      <alignment vertical="center" shrinkToFit="1"/>
    </xf>
    <xf numFmtId="41" fontId="8" fillId="0" borderId="54" xfId="2" applyFont="1" applyFill="1" applyBorder="1" applyAlignment="1">
      <alignment vertical="center" shrinkToFit="1"/>
    </xf>
    <xf numFmtId="179" fontId="8" fillId="0" borderId="49" xfId="0" applyNumberFormat="1" applyFont="1" applyFill="1" applyBorder="1" applyAlignment="1">
      <alignment vertical="center" shrinkToFit="1"/>
    </xf>
    <xf numFmtId="179" fontId="8" fillId="0" borderId="45" xfId="0" applyNumberFormat="1" applyFont="1" applyFill="1" applyBorder="1" applyAlignment="1">
      <alignment vertical="center" shrinkToFit="1"/>
    </xf>
    <xf numFmtId="179" fontId="8" fillId="0" borderId="68" xfId="0" applyNumberFormat="1" applyFont="1" applyFill="1" applyBorder="1" applyAlignment="1">
      <alignment vertical="center" shrinkToFit="1"/>
    </xf>
    <xf numFmtId="179" fontId="0" fillId="0" borderId="0" xfId="0" applyNumberFormat="1" applyAlignment="1">
      <alignment vertical="center" shrinkToFit="1"/>
    </xf>
    <xf numFmtId="41" fontId="8" fillId="0" borderId="59" xfId="2" applyFont="1" applyFill="1" applyBorder="1" applyAlignment="1">
      <alignment vertical="center" shrinkToFit="1"/>
    </xf>
    <xf numFmtId="41" fontId="8" fillId="0" borderId="60" xfId="2" applyFont="1" applyFill="1" applyBorder="1" applyAlignment="1">
      <alignment vertical="center" shrinkToFit="1"/>
    </xf>
    <xf numFmtId="41" fontId="8" fillId="0" borderId="61" xfId="2" applyFont="1" applyFill="1" applyBorder="1" applyAlignment="1">
      <alignment vertical="center" shrinkToFit="1"/>
    </xf>
    <xf numFmtId="179" fontId="8" fillId="0" borderId="63" xfId="0" applyNumberFormat="1" applyFont="1" applyFill="1" applyBorder="1" applyAlignment="1">
      <alignment vertical="center" shrinkToFit="1"/>
    </xf>
    <xf numFmtId="179" fontId="8" fillId="0" borderId="64" xfId="0" applyNumberFormat="1" applyFont="1" applyFill="1" applyBorder="1" applyAlignment="1">
      <alignment vertical="center" shrinkToFit="1"/>
    </xf>
    <xf numFmtId="179" fontId="8" fillId="0" borderId="65" xfId="0" applyNumberFormat="1" applyFont="1" applyFill="1" applyBorder="1" applyAlignment="1">
      <alignment vertical="center" shrinkToFit="1"/>
    </xf>
    <xf numFmtId="179" fontId="8" fillId="0" borderId="51" xfId="0" applyNumberFormat="1" applyFont="1" applyFill="1" applyBorder="1" applyAlignment="1">
      <alignment vertical="center" shrinkToFit="1"/>
    </xf>
    <xf numFmtId="179" fontId="8" fillId="0" borderId="36" xfId="0" applyNumberFormat="1" applyFont="1" applyFill="1" applyBorder="1" applyAlignment="1">
      <alignment vertical="center" shrinkToFit="1"/>
    </xf>
    <xf numFmtId="179" fontId="8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6" fontId="6" fillId="3" borderId="69" xfId="2" applyNumberFormat="1" applyFont="1" applyFill="1" applyBorder="1" applyAlignment="1">
      <alignment horizontal="center" vertical="center" shrinkToFit="1"/>
    </xf>
    <xf numFmtId="0" fontId="9" fillId="0" borderId="70" xfId="0" applyFont="1" applyBorder="1" applyAlignment="1">
      <alignment horizontal="center" vertical="center" shrinkToFit="1"/>
    </xf>
    <xf numFmtId="0" fontId="9" fillId="0" borderId="71" xfId="0" applyFont="1" applyBorder="1" applyAlignment="1">
      <alignment horizontal="center" vertical="center"/>
    </xf>
    <xf numFmtId="0" fontId="9" fillId="0" borderId="72" xfId="0" applyFont="1" applyBorder="1" applyAlignment="1">
      <alignment horizontal="center" vertical="center"/>
    </xf>
    <xf numFmtId="0" fontId="9" fillId="0" borderId="73" xfId="0" applyFont="1" applyBorder="1" applyAlignment="1">
      <alignment horizontal="center" vertical="center" shrinkToFit="1"/>
    </xf>
    <xf numFmtId="0" fontId="9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6" fillId="3" borderId="77" xfId="2" applyFont="1" applyFill="1" applyBorder="1" applyAlignment="1">
      <alignment horizontal="center" vertical="center" shrinkToFit="1"/>
    </xf>
    <xf numFmtId="41" fontId="7" fillId="2" borderId="78" xfId="2" applyFont="1" applyFill="1" applyBorder="1" applyAlignment="1">
      <alignment vertical="center" shrinkToFit="1"/>
    </xf>
    <xf numFmtId="41" fontId="7" fillId="2" borderId="79" xfId="2" applyFont="1" applyFill="1" applyBorder="1" applyAlignment="1">
      <alignment vertical="center" shrinkToFit="1"/>
    </xf>
    <xf numFmtId="178" fontId="7" fillId="2" borderId="80" xfId="0" applyNumberFormat="1" applyFont="1" applyFill="1" applyBorder="1" applyAlignment="1">
      <alignment vertical="center" shrinkToFit="1"/>
    </xf>
    <xf numFmtId="41" fontId="7" fillId="2" borderId="81" xfId="2" applyFont="1" applyFill="1" applyBorder="1" applyAlignment="1">
      <alignment vertical="center" shrinkToFit="1"/>
    </xf>
    <xf numFmtId="178" fontId="7" fillId="2" borderId="82" xfId="0" applyNumberFormat="1" applyFont="1" applyFill="1" applyBorder="1" applyAlignment="1">
      <alignment vertical="center" shrinkToFit="1"/>
    </xf>
    <xf numFmtId="41" fontId="8" fillId="2" borderId="81" xfId="2" applyFont="1" applyFill="1" applyBorder="1" applyAlignment="1">
      <alignment vertical="center" shrinkToFit="1"/>
    </xf>
    <xf numFmtId="41" fontId="8" fillId="2" borderId="79" xfId="2" applyFont="1" applyFill="1" applyBorder="1" applyAlignment="1">
      <alignment vertical="center" shrinkToFit="1"/>
    </xf>
    <xf numFmtId="178" fontId="8" fillId="2" borderId="83" xfId="0" applyNumberFormat="1" applyFont="1" applyFill="1" applyBorder="1" applyAlignment="1">
      <alignment vertical="center" shrinkToFit="1"/>
    </xf>
    <xf numFmtId="41" fontId="8" fillId="2" borderId="84" xfId="2" applyFont="1" applyFill="1" applyBorder="1" applyAlignment="1">
      <alignment vertical="center" shrinkToFit="1"/>
    </xf>
    <xf numFmtId="178" fontId="8" fillId="2" borderId="80" xfId="0" applyNumberFormat="1" applyFont="1" applyFill="1" applyBorder="1" applyAlignment="1">
      <alignment vertical="center" shrinkToFit="1"/>
    </xf>
    <xf numFmtId="178" fontId="8" fillId="2" borderId="82" xfId="0" applyNumberFormat="1" applyFont="1" applyFill="1" applyBorder="1" applyAlignment="1">
      <alignment vertical="center" shrinkToFit="1"/>
    </xf>
    <xf numFmtId="41" fontId="6" fillId="3" borderId="85" xfId="2" applyFont="1" applyFill="1" applyBorder="1" applyAlignment="1">
      <alignment horizontal="center" vertical="center" shrinkToFit="1"/>
    </xf>
    <xf numFmtId="41" fontId="7" fillId="0" borderId="86" xfId="2" applyFont="1" applyBorder="1" applyAlignment="1">
      <alignment vertical="center" shrinkToFit="1"/>
    </xf>
    <xf numFmtId="41" fontId="7" fillId="2" borderId="87" xfId="2" applyFont="1" applyFill="1" applyBorder="1" applyAlignment="1">
      <alignment vertical="center" shrinkToFit="1"/>
    </xf>
    <xf numFmtId="179" fontId="7" fillId="0" borderId="88" xfId="0" applyNumberFormat="1" applyFont="1" applyFill="1" applyBorder="1" applyAlignment="1">
      <alignment vertical="center" shrinkToFit="1"/>
    </xf>
    <xf numFmtId="41" fontId="7" fillId="0" borderId="89" xfId="2" applyFont="1" applyFill="1" applyBorder="1" applyAlignment="1">
      <alignment vertical="center" shrinkToFit="1"/>
    </xf>
    <xf numFmtId="179" fontId="7" fillId="0" borderId="90" xfId="0" applyNumberFormat="1" applyFont="1" applyFill="1" applyBorder="1" applyAlignment="1">
      <alignment vertical="center" shrinkToFit="1"/>
    </xf>
    <xf numFmtId="41" fontId="8" fillId="0" borderId="89" xfId="2" applyFont="1" applyFill="1" applyBorder="1" applyAlignment="1">
      <alignment vertical="center" shrinkToFit="1"/>
    </xf>
    <xf numFmtId="41" fontId="8" fillId="0" borderId="87" xfId="2" applyFont="1" applyFill="1" applyBorder="1" applyAlignment="1">
      <alignment vertical="center" shrinkToFit="1"/>
    </xf>
    <xf numFmtId="179" fontId="8" fillId="0" borderId="91" xfId="0" applyNumberFormat="1" applyFont="1" applyFill="1" applyBorder="1" applyAlignment="1">
      <alignment vertical="center" shrinkToFit="1"/>
    </xf>
    <xf numFmtId="41" fontId="8" fillId="0" borderId="92" xfId="2" applyFont="1" applyFill="1" applyBorder="1" applyAlignment="1">
      <alignment vertical="center" shrinkToFit="1"/>
    </xf>
    <xf numFmtId="179" fontId="8" fillId="0" borderId="88" xfId="0" applyNumberFormat="1" applyFont="1" applyFill="1" applyBorder="1" applyAlignment="1">
      <alignment vertical="center" shrinkToFit="1"/>
    </xf>
    <xf numFmtId="179" fontId="8" fillId="0" borderId="90" xfId="0" applyNumberFormat="1" applyFont="1" applyFill="1" applyBorder="1" applyAlignment="1">
      <alignment vertical="center" shrinkToFit="1"/>
    </xf>
    <xf numFmtId="41" fontId="6" fillId="3" borderId="85" xfId="2" applyFont="1" applyFill="1" applyBorder="1" applyAlignment="1">
      <alignment horizontal="center" vertical="center" wrapText="1" shrinkToFit="1"/>
    </xf>
    <xf numFmtId="41" fontId="6" fillId="3" borderId="93" xfId="2" applyFont="1" applyFill="1" applyBorder="1" applyAlignment="1">
      <alignment horizontal="center" vertical="center" shrinkToFit="1"/>
    </xf>
    <xf numFmtId="41" fontId="7" fillId="0" borderId="94" xfId="2" applyFont="1" applyBorder="1" applyAlignment="1">
      <alignment vertical="center" shrinkToFit="1"/>
    </xf>
    <xf numFmtId="41" fontId="7" fillId="2" borderId="95" xfId="2" applyFont="1" applyFill="1" applyBorder="1" applyAlignment="1">
      <alignment vertical="center" shrinkToFit="1"/>
    </xf>
    <xf numFmtId="179" fontId="7" fillId="0" borderId="96" xfId="0" applyNumberFormat="1" applyFont="1" applyFill="1" applyBorder="1" applyAlignment="1">
      <alignment vertical="center" shrinkToFit="1"/>
    </xf>
    <xf numFmtId="41" fontId="7" fillId="0" borderId="97" xfId="2" applyFont="1" applyFill="1" applyBorder="1" applyAlignment="1">
      <alignment vertical="center" shrinkToFit="1"/>
    </xf>
    <xf numFmtId="179" fontId="7" fillId="0" borderId="98" xfId="0" applyNumberFormat="1" applyFont="1" applyFill="1" applyBorder="1" applyAlignment="1">
      <alignment vertical="center" shrinkToFit="1"/>
    </xf>
    <xf numFmtId="41" fontId="8" fillId="0" borderId="97" xfId="2" applyFont="1" applyFill="1" applyBorder="1" applyAlignment="1">
      <alignment vertical="center" shrinkToFit="1"/>
    </xf>
    <xf numFmtId="41" fontId="8" fillId="0" borderId="95" xfId="2" applyFont="1" applyFill="1" applyBorder="1" applyAlignment="1">
      <alignment vertical="center" shrinkToFit="1"/>
    </xf>
    <xf numFmtId="179" fontId="8" fillId="0" borderId="99" xfId="0" applyNumberFormat="1" applyFont="1" applyFill="1" applyBorder="1" applyAlignment="1">
      <alignment vertical="center" shrinkToFit="1"/>
    </xf>
    <xf numFmtId="41" fontId="8" fillId="0" borderId="100" xfId="2" applyFont="1" applyFill="1" applyBorder="1" applyAlignment="1">
      <alignment vertical="center" shrinkToFit="1"/>
    </xf>
    <xf numFmtId="179" fontId="8" fillId="0" borderId="96" xfId="0" applyNumberFormat="1" applyFont="1" applyFill="1" applyBorder="1" applyAlignment="1">
      <alignment vertical="center" shrinkToFit="1"/>
    </xf>
    <xf numFmtId="179" fontId="8" fillId="0" borderId="98" xfId="0" applyNumberFormat="1" applyFont="1" applyFill="1" applyBorder="1" applyAlignment="1">
      <alignment vertical="center" shrinkToFit="1"/>
    </xf>
    <xf numFmtId="41" fontId="7" fillId="0" borderId="41" xfId="2" applyFont="1" applyFill="1" applyBorder="1" applyAlignment="1">
      <alignment vertical="center" shrinkToFit="1"/>
    </xf>
    <xf numFmtId="176" fontId="6" fillId="3" borderId="69" xfId="1" applyNumberFormat="1" applyFont="1" applyFill="1" applyBorder="1" applyAlignment="1">
      <alignment horizontal="center" vertical="center" shrinkToFit="1"/>
    </xf>
    <xf numFmtId="41" fontId="6" fillId="3" borderId="77" xfId="1" applyFont="1" applyFill="1" applyBorder="1" applyAlignment="1">
      <alignment horizontal="center" vertical="center" shrinkToFit="1"/>
    </xf>
    <xf numFmtId="41" fontId="6" fillId="3" borderId="85" xfId="1" applyFont="1" applyFill="1" applyBorder="1" applyAlignment="1">
      <alignment horizontal="center" vertical="center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6" fillId="3" borderId="26" xfId="1" applyFont="1" applyFill="1" applyBorder="1" applyAlignment="1">
      <alignment horizontal="center" vertical="center" shrinkToFit="1"/>
    </xf>
    <xf numFmtId="41" fontId="6" fillId="3" borderId="85" xfId="1" applyFont="1" applyFill="1" applyBorder="1" applyAlignment="1">
      <alignment horizontal="center" vertical="center" wrapText="1" shrinkToFit="1"/>
    </xf>
    <xf numFmtId="41" fontId="6" fillId="3" borderId="26" xfId="1" applyFont="1" applyFill="1" applyBorder="1" applyAlignment="1">
      <alignment horizontal="center" vertical="center" wrapText="1" shrinkToFit="1"/>
    </xf>
    <xf numFmtId="41" fontId="6" fillId="3" borderId="93" xfId="1" applyFont="1" applyFill="1" applyBorder="1" applyAlignment="1">
      <alignment horizontal="center" vertical="center" shrinkToFit="1"/>
    </xf>
    <xf numFmtId="41" fontId="6" fillId="0" borderId="0" xfId="1" applyFont="1" applyBorder="1" applyAlignment="1">
      <alignment horizontal="center" vertical="center" shrinkToFit="1"/>
    </xf>
    <xf numFmtId="41" fontId="7" fillId="2" borderId="78" xfId="1" applyFont="1" applyFill="1" applyBorder="1" applyAlignment="1">
      <alignment vertical="center" shrinkToFit="1"/>
    </xf>
    <xf numFmtId="41" fontId="7" fillId="0" borderId="86" xfId="1" applyFont="1" applyBorder="1" applyAlignment="1">
      <alignment vertical="center" shrinkToFit="1"/>
    </xf>
    <xf numFmtId="41" fontId="7" fillId="0" borderId="30" xfId="1" applyFont="1" applyBorder="1" applyAlignment="1">
      <alignment vertical="center" shrinkToFit="1"/>
    </xf>
    <xf numFmtId="41" fontId="7" fillId="0" borderId="101" xfId="1" applyFont="1" applyBorder="1" applyAlignment="1">
      <alignment vertical="center" shrinkToFit="1"/>
    </xf>
    <xf numFmtId="41" fontId="7" fillId="2" borderId="79" xfId="1" applyFont="1" applyFill="1" applyBorder="1" applyAlignment="1">
      <alignment vertical="center" shrinkToFit="1"/>
    </xf>
    <xf numFmtId="41" fontId="7" fillId="2" borderId="87" xfId="1" applyFont="1" applyFill="1" applyBorder="1" applyAlignment="1">
      <alignment vertical="center" shrinkToFit="1"/>
    </xf>
    <xf numFmtId="41" fontId="7" fillId="2" borderId="33" xfId="1" applyFont="1" applyFill="1" applyBorder="1" applyAlignment="1">
      <alignment vertical="center" shrinkToFit="1"/>
    </xf>
    <xf numFmtId="41" fontId="7" fillId="2" borderId="54" xfId="1" applyFont="1" applyFill="1" applyBorder="1" applyAlignment="1">
      <alignment vertical="center" shrinkToFit="1"/>
    </xf>
    <xf numFmtId="41" fontId="7" fillId="2" borderId="81" xfId="1" applyFont="1" applyFill="1" applyBorder="1" applyAlignment="1">
      <alignment vertical="center" shrinkToFit="1"/>
    </xf>
    <xf numFmtId="41" fontId="7" fillId="0" borderId="89" xfId="1" applyFont="1" applyFill="1" applyBorder="1" applyAlignment="1">
      <alignment vertical="center" shrinkToFit="1"/>
    </xf>
    <xf numFmtId="41" fontId="7" fillId="0" borderId="41" xfId="1" applyFont="1" applyFill="1" applyBorder="1" applyAlignment="1">
      <alignment vertical="center" shrinkToFit="1"/>
    </xf>
    <xf numFmtId="41" fontId="7" fillId="0" borderId="97" xfId="1" applyFont="1" applyFill="1" applyBorder="1" applyAlignment="1">
      <alignment vertical="center" shrinkToFit="1"/>
    </xf>
    <xf numFmtId="41" fontId="7" fillId="2" borderId="95" xfId="1" applyFont="1" applyFill="1" applyBorder="1" applyAlignment="1">
      <alignment vertical="center" shrinkToFit="1"/>
    </xf>
    <xf numFmtId="41" fontId="8" fillId="2" borderId="81" xfId="1" applyFont="1" applyFill="1" applyBorder="1" applyAlignment="1">
      <alignment vertical="center" shrinkToFit="1"/>
    </xf>
    <xf numFmtId="41" fontId="8" fillId="0" borderId="89" xfId="1" applyFont="1" applyFill="1" applyBorder="1" applyAlignment="1">
      <alignment vertical="center" shrinkToFit="1"/>
    </xf>
    <xf numFmtId="41" fontId="8" fillId="0" borderId="41" xfId="1" applyFont="1" applyFill="1" applyBorder="1" applyAlignment="1">
      <alignment vertical="center" shrinkToFit="1"/>
    </xf>
    <xf numFmtId="41" fontId="8" fillId="0" borderId="97" xfId="1" applyFont="1" applyFill="1" applyBorder="1" applyAlignment="1">
      <alignment vertical="center" shrinkToFit="1"/>
    </xf>
    <xf numFmtId="41" fontId="8" fillId="2" borderId="79" xfId="1" applyFont="1" applyFill="1" applyBorder="1" applyAlignment="1">
      <alignment vertical="center" shrinkToFit="1"/>
    </xf>
    <xf numFmtId="41" fontId="8" fillId="0" borderId="87" xfId="1" applyFont="1" applyFill="1" applyBorder="1" applyAlignment="1">
      <alignment vertical="center" shrinkToFit="1"/>
    </xf>
    <xf numFmtId="41" fontId="8" fillId="0" borderId="33" xfId="1" applyFont="1" applyFill="1" applyBorder="1" applyAlignment="1">
      <alignment vertical="center" shrinkToFit="1"/>
    </xf>
    <xf numFmtId="41" fontId="8" fillId="0" borderId="95" xfId="1" applyFont="1" applyFill="1" applyBorder="1" applyAlignment="1">
      <alignment vertical="center" shrinkToFit="1"/>
    </xf>
    <xf numFmtId="41" fontId="8" fillId="2" borderId="84" xfId="1" applyFont="1" applyFill="1" applyBorder="1" applyAlignment="1">
      <alignment vertical="center" shrinkToFit="1"/>
    </xf>
    <xf numFmtId="41" fontId="8" fillId="0" borderId="92" xfId="1" applyFont="1" applyFill="1" applyBorder="1" applyAlignment="1">
      <alignment vertical="center" shrinkToFit="1"/>
    </xf>
    <xf numFmtId="41" fontId="8" fillId="0" borderId="60" xfId="1" applyFont="1" applyFill="1" applyBorder="1" applyAlignment="1">
      <alignment vertical="center" shrinkToFit="1"/>
    </xf>
    <xf numFmtId="41" fontId="8" fillId="0" borderId="100" xfId="1" applyFont="1" applyFill="1" applyBorder="1" applyAlignment="1">
      <alignment vertical="center" shrinkToFit="1"/>
    </xf>
    <xf numFmtId="176" fontId="6" fillId="3" borderId="22" xfId="1" applyNumberFormat="1" applyFont="1" applyFill="1" applyBorder="1" applyAlignment="1">
      <alignment horizontal="center" vertical="center" shrinkToFit="1"/>
    </xf>
    <xf numFmtId="41" fontId="6" fillId="3" borderId="23" xfId="1" applyFont="1" applyFill="1" applyBorder="1" applyAlignment="1">
      <alignment horizontal="center" vertical="center" shrinkToFit="1"/>
    </xf>
    <xf numFmtId="41" fontId="6" fillId="3" borderId="23" xfId="1" applyFont="1" applyFill="1" applyBorder="1" applyAlignment="1">
      <alignment horizontal="center" vertical="center" wrapText="1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6" fillId="3" borderId="24" xfId="1" applyFont="1" applyFill="1" applyBorder="1" applyAlignment="1">
      <alignment horizontal="center" vertical="center" shrinkToFit="1"/>
    </xf>
    <xf numFmtId="41" fontId="7" fillId="0" borderId="1" xfId="1" applyFont="1" applyBorder="1" applyAlignment="1">
      <alignment horizontal="center" vertical="center" shrinkToFit="1"/>
    </xf>
    <xf numFmtId="41" fontId="7" fillId="0" borderId="2" xfId="1" applyFont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77" fontId="6" fillId="0" borderId="6" xfId="1" applyNumberFormat="1" applyFont="1" applyFill="1" applyBorder="1" applyAlignment="1">
      <alignment horizontal="center" vertical="center" shrinkToFit="1"/>
    </xf>
    <xf numFmtId="177" fontId="6" fillId="0" borderId="7" xfId="1" applyNumberFormat="1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 shrinkToFit="1"/>
    </xf>
    <xf numFmtId="41" fontId="6" fillId="0" borderId="21" xfId="1" applyFont="1" applyFill="1" applyBorder="1" applyAlignment="1">
      <alignment horizontal="center" vertical="center" shrinkToFit="1"/>
    </xf>
    <xf numFmtId="41" fontId="8" fillId="0" borderId="14" xfId="1" applyFont="1" applyFill="1" applyBorder="1" applyAlignment="1">
      <alignment horizontal="center" vertical="center" shrinkToFit="1"/>
    </xf>
    <xf numFmtId="180" fontId="8" fillId="2" borderId="1" xfId="1" applyNumberFormat="1" applyFont="1" applyFill="1" applyBorder="1" applyAlignment="1">
      <alignment horizontal="center" vertical="center" shrinkToFit="1"/>
    </xf>
    <xf numFmtId="43" fontId="8" fillId="0" borderId="1" xfId="1" applyNumberFormat="1" applyFont="1" applyFill="1" applyBorder="1" applyAlignment="1">
      <alignment horizontal="center" vertical="center" shrinkToFit="1"/>
    </xf>
    <xf numFmtId="43" fontId="8" fillId="0" borderId="2" xfId="1" applyNumberFormat="1" applyFont="1" applyFill="1" applyBorder="1" applyAlignment="1">
      <alignment horizontal="center" vertical="center" shrinkToFit="1"/>
    </xf>
    <xf numFmtId="41" fontId="3" fillId="0" borderId="0" xfId="1" applyFont="1" applyAlignment="1">
      <alignment horizontal="center" vertical="center" shrinkToFit="1"/>
    </xf>
    <xf numFmtId="41" fontId="7" fillId="0" borderId="101" xfId="2" applyFont="1" applyBorder="1" applyAlignment="1">
      <alignment vertical="center" shrinkToFit="1"/>
    </xf>
    <xf numFmtId="0" fontId="7" fillId="0" borderId="31" xfId="0" applyFont="1" applyBorder="1" applyAlignment="1">
      <alignment horizontal="center" vertical="center" shrinkToFit="1"/>
    </xf>
    <xf numFmtId="41" fontId="7" fillId="2" borderId="33" xfId="1" applyFont="1" applyFill="1" applyBorder="1" applyAlignment="1">
      <alignment horizontal="center" vertical="center" shrinkToFit="1"/>
    </xf>
    <xf numFmtId="41" fontId="7" fillId="2" borderId="54" xfId="1" applyFont="1" applyFill="1" applyBorder="1" applyAlignment="1">
      <alignment horizontal="center" vertical="center" shrinkToFit="1"/>
    </xf>
    <xf numFmtId="41" fontId="8" fillId="2" borderId="33" xfId="1" applyFont="1" applyFill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 shrinkToFit="1"/>
    </xf>
    <xf numFmtId="41" fontId="8" fillId="2" borderId="54" xfId="1" applyFont="1" applyFill="1" applyBorder="1" applyAlignment="1">
      <alignment horizontal="center" vertical="center" shrinkToFit="1"/>
    </xf>
    <xf numFmtId="0" fontId="8" fillId="0" borderId="34" xfId="0" applyFont="1" applyBorder="1" applyAlignment="1">
      <alignment horizontal="center" vertical="center" shrinkToFit="1"/>
    </xf>
    <xf numFmtId="177" fontId="8" fillId="2" borderId="36" xfId="1" applyNumberFormat="1" applyFont="1" applyFill="1" applyBorder="1" applyAlignment="1">
      <alignment horizontal="center" vertical="center" shrinkToFit="1"/>
    </xf>
    <xf numFmtId="177" fontId="8" fillId="0" borderId="36" xfId="1" applyNumberFormat="1" applyFont="1" applyFill="1" applyBorder="1" applyAlignment="1">
      <alignment horizontal="center" vertical="center" shrinkToFit="1"/>
    </xf>
    <xf numFmtId="177" fontId="8" fillId="0" borderId="66" xfId="1" applyNumberFormat="1" applyFont="1" applyFill="1" applyBorder="1" applyAlignment="1">
      <alignment horizontal="center" vertical="center" shrinkToFit="1"/>
    </xf>
    <xf numFmtId="176" fontId="6" fillId="3" borderId="25" xfId="1" applyNumberFormat="1" applyFont="1" applyFill="1" applyBorder="1" applyAlignment="1">
      <alignment horizontal="center" vertical="center" shrinkToFit="1"/>
    </xf>
    <xf numFmtId="41" fontId="6" fillId="3" borderId="53" xfId="1" applyFont="1" applyFill="1" applyBorder="1" applyAlignment="1">
      <alignment horizontal="center" vertical="center" shrinkToFit="1"/>
    </xf>
    <xf numFmtId="41" fontId="8" fillId="0" borderId="39" xfId="1" applyNumberFormat="1" applyFont="1" applyBorder="1" applyAlignment="1">
      <alignment horizontal="center" vertical="center" shrinkToFit="1"/>
    </xf>
    <xf numFmtId="41" fontId="8" fillId="2" borderId="41" xfId="1" applyFont="1" applyFill="1" applyBorder="1" applyAlignment="1">
      <alignment horizontal="center" vertical="center" shrinkToFit="1"/>
    </xf>
    <xf numFmtId="41" fontId="14" fillId="0" borderId="41" xfId="1" applyFont="1" applyFill="1" applyBorder="1" applyAlignment="1">
      <alignment horizontal="right" vertical="center" shrinkToFit="1"/>
    </xf>
    <xf numFmtId="41" fontId="14" fillId="0" borderId="67" xfId="1" applyFont="1" applyFill="1" applyBorder="1" applyAlignment="1">
      <alignment horizontal="right" vertical="center" shrinkToFit="1"/>
    </xf>
    <xf numFmtId="0" fontId="7" fillId="0" borderId="28" xfId="0" applyFont="1" applyBorder="1" applyAlignment="1">
      <alignment horizontal="center" vertical="center" shrinkToFit="1"/>
    </xf>
    <xf numFmtId="41" fontId="7" fillId="2" borderId="30" xfId="1" applyFont="1" applyFill="1" applyBorder="1" applyAlignment="1">
      <alignment horizontal="center" vertical="center" shrinkToFit="1"/>
    </xf>
    <xf numFmtId="41" fontId="7" fillId="0" borderId="30" xfId="1" applyFont="1" applyBorder="1" applyAlignment="1">
      <alignment horizontal="center" vertical="center" shrinkToFit="1"/>
    </xf>
    <xf numFmtId="41" fontId="7" fillId="0" borderId="101" xfId="1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177" fontId="7" fillId="2" borderId="36" xfId="1" applyNumberFormat="1" applyFont="1" applyFill="1" applyBorder="1" applyAlignment="1">
      <alignment horizontal="center" vertical="center" shrinkToFit="1"/>
    </xf>
    <xf numFmtId="177" fontId="7" fillId="0" borderId="36" xfId="1" applyNumberFormat="1" applyFont="1" applyFill="1" applyBorder="1" applyAlignment="1">
      <alignment horizontal="center" vertical="center" shrinkToFit="1"/>
    </xf>
    <xf numFmtId="177" fontId="7" fillId="0" borderId="66" xfId="1" applyNumberFormat="1" applyFont="1" applyFill="1" applyBorder="1" applyAlignment="1">
      <alignment horizontal="center" vertical="center" shrinkToFit="1"/>
    </xf>
    <xf numFmtId="0" fontId="8" fillId="0" borderId="37" xfId="0" applyFont="1" applyBorder="1" applyAlignment="1">
      <alignment horizontal="center" vertical="center" shrinkToFit="1"/>
    </xf>
    <xf numFmtId="177" fontId="8" fillId="2" borderId="45" xfId="1" applyNumberFormat="1" applyFont="1" applyFill="1" applyBorder="1" applyAlignment="1">
      <alignment horizontal="center" vertical="center" shrinkToFit="1"/>
    </xf>
    <xf numFmtId="177" fontId="8" fillId="0" borderId="45" xfId="1" applyNumberFormat="1" applyFont="1" applyFill="1" applyBorder="1" applyAlignment="1">
      <alignment horizontal="center" vertical="center" shrinkToFit="1"/>
    </xf>
    <xf numFmtId="177" fontId="8" fillId="0" borderId="68" xfId="1" applyNumberFormat="1" applyFont="1" applyFill="1" applyBorder="1" applyAlignment="1">
      <alignment horizontal="center" vertical="center" shrinkToFit="1"/>
    </xf>
    <xf numFmtId="41" fontId="8" fillId="0" borderId="57" xfId="1" applyNumberFormat="1" applyFont="1" applyBorder="1" applyAlignment="1">
      <alignment horizontal="center" vertical="center" shrinkToFit="1"/>
    </xf>
    <xf numFmtId="41" fontId="8" fillId="2" borderId="60" xfId="1" applyFont="1" applyFill="1" applyBorder="1" applyAlignment="1">
      <alignment horizontal="center" vertical="center" shrinkToFit="1"/>
    </xf>
    <xf numFmtId="41" fontId="14" fillId="0" borderId="60" xfId="1" applyFont="1" applyFill="1" applyBorder="1" applyAlignment="1">
      <alignment horizontal="right" vertical="center" shrinkToFit="1"/>
    </xf>
    <xf numFmtId="41" fontId="14" fillId="0" borderId="61" xfId="1" applyFont="1" applyFill="1" applyBorder="1" applyAlignment="1">
      <alignment horizontal="right" vertical="center" shrinkToFit="1"/>
    </xf>
    <xf numFmtId="0" fontId="8" fillId="0" borderId="55" xfId="0" applyFont="1" applyBorder="1" applyAlignment="1">
      <alignment horizontal="center" vertical="center" shrinkToFit="1"/>
    </xf>
    <xf numFmtId="177" fontId="8" fillId="2" borderId="64" xfId="1" applyNumberFormat="1" applyFont="1" applyFill="1" applyBorder="1" applyAlignment="1">
      <alignment horizontal="center" vertical="center" shrinkToFit="1"/>
    </xf>
    <xf numFmtId="177" fontId="8" fillId="0" borderId="64" xfId="1" applyNumberFormat="1" applyFont="1" applyFill="1" applyBorder="1" applyAlignment="1">
      <alignment horizontal="center" vertical="center" shrinkToFit="1"/>
    </xf>
    <xf numFmtId="177" fontId="8" fillId="0" borderId="65" xfId="1" applyNumberFormat="1" applyFont="1" applyFill="1" applyBorder="1" applyAlignment="1">
      <alignment horizontal="center" vertical="center" shrinkToFit="1"/>
    </xf>
    <xf numFmtId="41" fontId="6" fillId="3" borderId="102" xfId="2" applyFont="1" applyFill="1" applyBorder="1" applyAlignment="1">
      <alignment horizontal="center" vertical="center" shrinkToFit="1"/>
    </xf>
    <xf numFmtId="41" fontId="7" fillId="0" borderId="103" xfId="2" applyFont="1" applyBorder="1" applyAlignment="1">
      <alignment vertical="center" shrinkToFit="1"/>
    </xf>
    <xf numFmtId="41" fontId="7" fillId="2" borderId="104" xfId="2" applyFont="1" applyFill="1" applyBorder="1" applyAlignment="1">
      <alignment vertical="center" shrinkToFit="1"/>
    </xf>
    <xf numFmtId="179" fontId="7" fillId="0" borderId="105" xfId="0" applyNumberFormat="1" applyFont="1" applyFill="1" applyBorder="1" applyAlignment="1">
      <alignment vertical="center" shrinkToFit="1"/>
    </xf>
    <xf numFmtId="41" fontId="7" fillId="0" borderId="106" xfId="2" applyFont="1" applyFill="1" applyBorder="1" applyAlignment="1">
      <alignment vertical="center" shrinkToFit="1"/>
    </xf>
    <xf numFmtId="179" fontId="7" fillId="0" borderId="107" xfId="0" applyNumberFormat="1" applyFont="1" applyFill="1" applyBorder="1" applyAlignment="1">
      <alignment vertical="center" shrinkToFit="1"/>
    </xf>
    <xf numFmtId="41" fontId="8" fillId="0" borderId="108" xfId="2" applyFont="1" applyFill="1" applyBorder="1" applyAlignment="1">
      <alignment vertical="center" shrinkToFit="1"/>
    </xf>
    <xf numFmtId="41" fontId="8" fillId="0" borderId="104" xfId="2" applyFont="1" applyFill="1" applyBorder="1" applyAlignment="1">
      <alignment vertical="center" shrinkToFit="1"/>
    </xf>
    <xf numFmtId="179" fontId="8" fillId="0" borderId="109" xfId="0" applyNumberFormat="1" applyFont="1" applyFill="1" applyBorder="1" applyAlignment="1">
      <alignment vertical="center" shrinkToFit="1"/>
    </xf>
    <xf numFmtId="41" fontId="8" fillId="0" borderId="106" xfId="2" applyFont="1" applyFill="1" applyBorder="1" applyAlignment="1">
      <alignment vertical="center" shrinkToFit="1"/>
    </xf>
    <xf numFmtId="179" fontId="8" fillId="0" borderId="105" xfId="0" applyNumberFormat="1" applyFont="1" applyFill="1" applyBorder="1" applyAlignment="1">
      <alignment vertical="center" shrinkToFit="1"/>
    </xf>
    <xf numFmtId="179" fontId="8" fillId="0" borderId="107" xfId="0" applyNumberFormat="1" applyFont="1" applyFill="1" applyBorder="1" applyAlignment="1">
      <alignment vertical="center" shrinkToFit="1"/>
    </xf>
    <xf numFmtId="41" fontId="8" fillId="0" borderId="110" xfId="2" applyFont="1" applyFill="1" applyBorder="1" applyAlignment="1">
      <alignment vertical="center" shrinkToFit="1"/>
    </xf>
    <xf numFmtId="41" fontId="7" fillId="0" borderId="47" xfId="2" applyFont="1" applyFill="1" applyBorder="1" applyAlignment="1">
      <alignment vertical="center" shrinkToFit="1"/>
    </xf>
    <xf numFmtId="41" fontId="7" fillId="0" borderId="30" xfId="2" applyFont="1" applyFill="1" applyBorder="1" applyAlignment="1">
      <alignment vertical="center" shrinkToFit="1"/>
    </xf>
    <xf numFmtId="41" fontId="7" fillId="0" borderId="101" xfId="2" applyFont="1" applyFill="1" applyBorder="1" applyAlignment="1">
      <alignment vertical="center" shrinkToFit="1"/>
    </xf>
    <xf numFmtId="180" fontId="8" fillId="2" borderId="33" xfId="1" applyNumberFormat="1" applyFont="1" applyFill="1" applyBorder="1" applyAlignment="1">
      <alignment horizontal="center" vertical="center" shrinkToFit="1"/>
    </xf>
    <xf numFmtId="180" fontId="8" fillId="2" borderId="54" xfId="1" applyNumberFormat="1" applyFont="1" applyFill="1" applyBorder="1" applyAlignment="1">
      <alignment horizontal="center" vertical="center" shrinkToFit="1"/>
    </xf>
    <xf numFmtId="180" fontId="7" fillId="2" borderId="33" xfId="1" applyNumberFormat="1" applyFont="1" applyFill="1" applyBorder="1" applyAlignment="1">
      <alignment horizontal="center" vertical="center" shrinkToFit="1"/>
    </xf>
    <xf numFmtId="41" fontId="15" fillId="0" borderId="0" xfId="1" applyFont="1" applyFill="1" applyAlignment="1">
      <alignment horizontal="center" vertical="center" shrinkToFit="1"/>
    </xf>
    <xf numFmtId="43" fontId="8" fillId="2" borderId="33" xfId="1" applyNumberFormat="1" applyFont="1" applyFill="1" applyBorder="1" applyAlignment="1">
      <alignment horizontal="center" vertical="center" shrinkToFit="1"/>
    </xf>
    <xf numFmtId="43" fontId="8" fillId="2" borderId="54" xfId="1" applyNumberFormat="1" applyFont="1" applyFill="1" applyBorder="1" applyAlignment="1">
      <alignment horizontal="center" vertical="center" shrinkToFit="1"/>
    </xf>
    <xf numFmtId="176" fontId="16" fillId="0" borderId="11" xfId="1" applyNumberFormat="1" applyFont="1" applyFill="1" applyBorder="1" applyAlignment="1">
      <alignment horizontal="center" vertical="center" shrinkToFit="1"/>
    </xf>
    <xf numFmtId="41" fontId="16" fillId="0" borderId="5" xfId="1" applyFont="1" applyFill="1" applyBorder="1" applyAlignment="1">
      <alignment horizontal="center" vertical="center" shrinkToFit="1"/>
    </xf>
    <xf numFmtId="41" fontId="16" fillId="0" borderId="14" xfId="1" applyFont="1" applyFill="1" applyBorder="1" applyAlignment="1">
      <alignment horizontal="center" vertical="center" shrinkToFit="1"/>
    </xf>
    <xf numFmtId="176" fontId="16" fillId="0" borderId="9" xfId="1" applyNumberFormat="1" applyFont="1" applyFill="1" applyBorder="1" applyAlignment="1">
      <alignment horizontal="center" vertical="center" shrinkToFit="1"/>
    </xf>
    <xf numFmtId="176" fontId="16" fillId="0" borderId="111" xfId="1" applyNumberFormat="1" applyFont="1" applyFill="1" applyBorder="1" applyAlignment="1">
      <alignment horizontal="center" vertical="center" shrinkToFit="1"/>
    </xf>
    <xf numFmtId="177" fontId="16" fillId="0" borderId="112" xfId="1" applyNumberFormat="1" applyFont="1" applyFill="1" applyBorder="1" applyAlignment="1">
      <alignment horizontal="center" vertical="center" shrinkToFit="1"/>
    </xf>
    <xf numFmtId="177" fontId="16" fillId="0" borderId="113" xfId="1" applyNumberFormat="1" applyFont="1" applyFill="1" applyBorder="1" applyAlignment="1">
      <alignment horizontal="center" vertical="center" shrinkToFit="1"/>
    </xf>
    <xf numFmtId="176" fontId="6" fillId="3" borderId="114" xfId="1" applyNumberFormat="1" applyFont="1" applyFill="1" applyBorder="1" applyAlignment="1">
      <alignment horizontal="center" vertical="center" shrinkToFit="1"/>
    </xf>
    <xf numFmtId="41" fontId="6" fillId="3" borderId="115" xfId="1" applyFont="1" applyFill="1" applyBorder="1" applyAlignment="1">
      <alignment horizontal="center" vertical="center" shrinkToFit="1"/>
    </xf>
    <xf numFmtId="41" fontId="6" fillId="3" borderId="115" xfId="1" applyFont="1" applyFill="1" applyBorder="1" applyAlignment="1">
      <alignment horizontal="center" vertical="center" wrapText="1" shrinkToFit="1"/>
    </xf>
    <xf numFmtId="41" fontId="6" fillId="3" borderId="116" xfId="1" applyFont="1" applyFill="1" applyBorder="1" applyAlignment="1">
      <alignment horizontal="center" vertical="center" shrinkToFit="1"/>
    </xf>
    <xf numFmtId="41" fontId="16" fillId="4" borderId="5" xfId="1" applyFont="1" applyFill="1" applyBorder="1" applyAlignment="1">
      <alignment horizontal="center" vertical="center" shrinkToFit="1"/>
    </xf>
    <xf numFmtId="41" fontId="16" fillId="4" borderId="112" xfId="1" applyFont="1" applyFill="1" applyBorder="1" applyAlignment="1">
      <alignment horizontal="center" vertical="center" shrinkToFit="1"/>
    </xf>
    <xf numFmtId="180" fontId="16" fillId="4" borderId="1" xfId="1" applyNumberFormat="1" applyFont="1" applyFill="1" applyBorder="1" applyAlignment="1">
      <alignment horizontal="center" vertical="center" shrinkToFit="1"/>
    </xf>
    <xf numFmtId="180" fontId="16" fillId="4" borderId="2" xfId="1" applyNumberFormat="1" applyFont="1" applyFill="1" applyBorder="1" applyAlignment="1">
      <alignment horizontal="center" vertical="center" shrinkToFit="1"/>
    </xf>
    <xf numFmtId="180" fontId="7" fillId="2" borderId="54" xfId="1" applyNumberFormat="1" applyFont="1" applyFill="1" applyBorder="1" applyAlignment="1">
      <alignment horizontal="center" vertical="center" shrinkToFit="1"/>
    </xf>
    <xf numFmtId="41" fontId="16" fillId="0" borderId="44" xfId="1" applyFont="1" applyFill="1" applyBorder="1" applyAlignment="1">
      <alignment horizontal="center" vertical="center" shrinkToFit="1"/>
    </xf>
    <xf numFmtId="41" fontId="16" fillId="0" borderId="110" xfId="1" applyFont="1" applyFill="1" applyBorder="1" applyAlignment="1">
      <alignment horizontal="center" vertical="center" shrinkToFit="1"/>
    </xf>
    <xf numFmtId="180" fontId="16" fillId="4" borderId="33" xfId="1" applyNumberFormat="1" applyFont="1" applyFill="1" applyBorder="1" applyAlignment="1">
      <alignment horizontal="center" vertical="center" shrinkToFit="1"/>
    </xf>
    <xf numFmtId="180" fontId="16" fillId="4" borderId="54" xfId="1" applyNumberFormat="1" applyFont="1" applyFill="1" applyBorder="1" applyAlignment="1">
      <alignment horizontal="center" vertical="center" shrinkToFit="1"/>
    </xf>
    <xf numFmtId="177" fontId="16" fillId="0" borderId="117" xfId="1" applyNumberFormat="1" applyFont="1" applyFill="1" applyBorder="1" applyAlignment="1">
      <alignment horizontal="center" vertical="center" shrinkToFit="1"/>
    </xf>
    <xf numFmtId="177" fontId="16" fillId="0" borderId="118" xfId="1" applyNumberFormat="1" applyFont="1" applyFill="1" applyBorder="1" applyAlignment="1">
      <alignment horizontal="center" vertical="center" shrinkToFit="1"/>
    </xf>
    <xf numFmtId="176" fontId="16" fillId="0" borderId="73" xfId="1" applyNumberFormat="1" applyFont="1" applyFill="1" applyBorder="1" applyAlignment="1">
      <alignment horizontal="center" vertical="center" shrinkToFit="1"/>
    </xf>
    <xf numFmtId="176" fontId="16" fillId="0" borderId="71" xfId="1" applyNumberFormat="1" applyFont="1" applyFill="1" applyBorder="1" applyAlignment="1">
      <alignment horizontal="center" vertical="center" shrinkToFit="1"/>
    </xf>
    <xf numFmtId="176" fontId="16" fillId="0" borderId="119" xfId="1" applyNumberFormat="1" applyFont="1" applyFill="1" applyBorder="1" applyAlignment="1">
      <alignment horizontal="center" vertical="center" shrinkToFit="1"/>
    </xf>
    <xf numFmtId="41" fontId="16" fillId="4" borderId="44" xfId="1" applyFont="1" applyFill="1" applyBorder="1" applyAlignment="1">
      <alignment horizontal="center" vertical="center" shrinkToFit="1"/>
    </xf>
    <xf numFmtId="41" fontId="16" fillId="4" borderId="117" xfId="1" applyFont="1" applyFill="1" applyBorder="1" applyAlignment="1">
      <alignment horizontal="center" vertical="center" shrinkToFit="1"/>
    </xf>
    <xf numFmtId="41" fontId="8" fillId="0" borderId="120" xfId="1" applyFont="1" applyFill="1" applyBorder="1" applyAlignment="1">
      <alignment horizontal="center" vertical="center"/>
    </xf>
    <xf numFmtId="41" fontId="7" fillId="0" borderId="30" xfId="1" applyFont="1" applyFill="1" applyBorder="1" applyAlignment="1">
      <alignment horizontal="center" vertical="center" shrinkToFit="1"/>
    </xf>
    <xf numFmtId="41" fontId="8" fillId="0" borderId="121" xfId="1" applyFont="1" applyFill="1" applyBorder="1" applyAlignment="1">
      <alignment horizontal="center" vertical="center"/>
    </xf>
    <xf numFmtId="41" fontId="8" fillId="0" borderId="122" xfId="1" applyFont="1" applyFill="1" applyBorder="1" applyAlignment="1">
      <alignment horizontal="center" vertical="center"/>
    </xf>
    <xf numFmtId="41" fontId="8" fillId="0" borderId="123" xfId="1" applyFont="1" applyFill="1" applyBorder="1" applyAlignment="1">
      <alignment horizontal="center" vertical="center"/>
    </xf>
    <xf numFmtId="180" fontId="8" fillId="2" borderId="60" xfId="1" applyNumberFormat="1" applyFont="1" applyFill="1" applyBorder="1" applyAlignment="1">
      <alignment horizontal="center" vertical="center" shrinkToFit="1"/>
    </xf>
    <xf numFmtId="180" fontId="8" fillId="2" borderId="61" xfId="1" applyNumberFormat="1" applyFont="1" applyFill="1" applyBorder="1" applyAlignment="1">
      <alignment horizontal="center" vertical="center" shrinkToFit="1"/>
    </xf>
    <xf numFmtId="178" fontId="14" fillId="0" borderId="136" xfId="8" applyNumberFormat="1" applyFont="1" applyFill="1" applyBorder="1" applyAlignment="1">
      <alignment horizontal="right" vertical="center" wrapText="1"/>
    </xf>
    <xf numFmtId="178" fontId="14" fillId="0" borderId="137" xfId="8" applyNumberFormat="1" applyFont="1" applyFill="1" applyBorder="1" applyAlignment="1">
      <alignment horizontal="right" vertical="center" wrapText="1"/>
    </xf>
    <xf numFmtId="177" fontId="8" fillId="0" borderId="124" xfId="1" applyNumberFormat="1" applyFont="1" applyFill="1" applyBorder="1" applyAlignment="1">
      <alignment horizontal="center" vertical="center" shrinkToFit="1"/>
    </xf>
    <xf numFmtId="177" fontId="8" fillId="0" borderId="125" xfId="1" applyNumberFormat="1" applyFont="1" applyFill="1" applyBorder="1" applyAlignment="1">
      <alignment horizontal="center" vertical="center" shrinkToFit="1"/>
    </xf>
    <xf numFmtId="178" fontId="14" fillId="5" borderId="138" xfId="8" applyNumberFormat="1" applyFont="1" applyFill="1" applyBorder="1" applyAlignment="1">
      <alignment horizontal="right" vertical="center" wrapText="1"/>
    </xf>
    <xf numFmtId="178" fontId="14" fillId="5" borderId="139" xfId="8" applyNumberFormat="1" applyFont="1" applyFill="1" applyBorder="1" applyAlignment="1">
      <alignment horizontal="right" vertical="center" wrapText="1"/>
    </xf>
    <xf numFmtId="178" fontId="14" fillId="5" borderId="140" xfId="8" applyNumberFormat="1" applyFont="1" applyFill="1" applyBorder="1" applyAlignment="1">
      <alignment horizontal="right" vertical="center" wrapText="1"/>
    </xf>
    <xf numFmtId="178" fontId="14" fillId="0" borderId="141" xfId="8" applyNumberFormat="1" applyFont="1" applyFill="1" applyBorder="1" applyAlignment="1">
      <alignment horizontal="right" vertical="center" wrapText="1"/>
    </xf>
    <xf numFmtId="177" fontId="8" fillId="0" borderId="126" xfId="1" applyNumberFormat="1" applyFont="1" applyFill="1" applyBorder="1" applyAlignment="1">
      <alignment horizontal="center" vertical="center" shrinkToFit="1"/>
    </xf>
    <xf numFmtId="177" fontId="8" fillId="0" borderId="127" xfId="1" applyNumberFormat="1" applyFont="1" applyFill="1" applyBorder="1" applyAlignment="1">
      <alignment horizontal="center" vertical="center" shrinkToFit="1"/>
    </xf>
    <xf numFmtId="177" fontId="8" fillId="0" borderId="128" xfId="1" applyNumberFormat="1" applyFont="1" applyFill="1" applyBorder="1" applyAlignment="1">
      <alignment horizontal="center" vertical="center" shrinkToFit="1"/>
    </xf>
    <xf numFmtId="177" fontId="8" fillId="0" borderId="129" xfId="1" applyNumberFormat="1" applyFont="1" applyFill="1" applyBorder="1" applyAlignment="1">
      <alignment horizontal="center" vertical="center" shrinkToFit="1"/>
    </xf>
    <xf numFmtId="178" fontId="14" fillId="6" borderId="138" xfId="9" applyNumberFormat="1" applyFont="1" applyFill="1" applyBorder="1" applyAlignment="1">
      <alignment horizontal="right" vertical="center" wrapText="1"/>
    </xf>
    <xf numFmtId="178" fontId="14" fillId="6" borderId="139" xfId="9" applyNumberFormat="1" applyFont="1" applyFill="1" applyBorder="1" applyAlignment="1">
      <alignment horizontal="right" vertical="center" wrapText="1"/>
    </xf>
    <xf numFmtId="178" fontId="14" fillId="0" borderId="142" xfId="9" applyNumberFormat="1" applyFont="1" applyFill="1" applyBorder="1" applyAlignment="1">
      <alignment horizontal="right" vertical="center" wrapText="1"/>
    </xf>
    <xf numFmtId="178" fontId="14" fillId="0" borderId="143" xfId="9" applyNumberFormat="1" applyFont="1" applyFill="1" applyBorder="1" applyAlignment="1">
      <alignment horizontal="right" vertical="center" wrapText="1"/>
    </xf>
    <xf numFmtId="178" fontId="14" fillId="0" borderId="137" xfId="9" applyNumberFormat="1" applyFont="1" applyFill="1" applyBorder="1" applyAlignment="1">
      <alignment horizontal="right" vertical="center" wrapText="1"/>
    </xf>
    <xf numFmtId="178" fontId="14" fillId="6" borderId="140" xfId="9" applyNumberFormat="1" applyFont="1" applyFill="1" applyBorder="1" applyAlignment="1">
      <alignment horizontal="right" vertical="center" wrapText="1"/>
    </xf>
    <xf numFmtId="181" fontId="14" fillId="0" borderId="144" xfId="9" applyNumberFormat="1" applyFont="1" applyFill="1" applyBorder="1" applyAlignment="1">
      <alignment horizontal="right" vertical="center" wrapText="1"/>
    </xf>
    <xf numFmtId="181" fontId="14" fillId="0" borderId="145" xfId="9" applyNumberFormat="1" applyFont="1" applyFill="1" applyBorder="1" applyAlignment="1">
      <alignment horizontal="right" vertical="center" wrapText="1"/>
    </xf>
    <xf numFmtId="181" fontId="14" fillId="0" borderId="146" xfId="9" applyNumberFormat="1" applyFont="1" applyFill="1" applyBorder="1" applyAlignment="1">
      <alignment horizontal="right" vertical="center" wrapText="1"/>
    </xf>
    <xf numFmtId="178" fontId="14" fillId="0" borderId="147" xfId="9" applyNumberFormat="1" applyFont="1" applyFill="1" applyBorder="1" applyAlignment="1">
      <alignment horizontal="right" vertical="center" wrapText="1"/>
    </xf>
    <xf numFmtId="178" fontId="14" fillId="0" borderId="148" xfId="9" applyNumberFormat="1" applyFont="1" applyFill="1" applyBorder="1" applyAlignment="1">
      <alignment horizontal="right" vertical="center" wrapText="1"/>
    </xf>
    <xf numFmtId="178" fontId="14" fillId="0" borderId="149" xfId="9" applyNumberFormat="1" applyFont="1" applyFill="1" applyBorder="1" applyAlignment="1">
      <alignment horizontal="right" vertical="center" wrapText="1"/>
    </xf>
    <xf numFmtId="181" fontId="14" fillId="0" borderId="150" xfId="9" applyNumberFormat="1" applyFont="1" applyFill="1" applyBorder="1" applyAlignment="1">
      <alignment horizontal="right" vertical="center" wrapText="1"/>
    </xf>
    <xf numFmtId="181" fontId="14" fillId="0" borderId="151" xfId="9" applyNumberFormat="1" applyFont="1" applyFill="1" applyBorder="1" applyAlignment="1">
      <alignment horizontal="right" vertical="center" wrapText="1"/>
    </xf>
    <xf numFmtId="181" fontId="14" fillId="0" borderId="152" xfId="9" applyNumberFormat="1" applyFont="1" applyFill="1" applyBorder="1" applyAlignment="1">
      <alignment horizontal="right" vertical="center" wrapText="1"/>
    </xf>
    <xf numFmtId="41" fontId="8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8" fillId="0" borderId="31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shrinkToFit="1"/>
    </xf>
    <xf numFmtId="41" fontId="8" fillId="0" borderId="57" xfId="1" applyNumberFormat="1" applyFont="1" applyFill="1" applyBorder="1" applyAlignment="1">
      <alignment horizontal="center" vertical="center" shrinkToFit="1"/>
    </xf>
    <xf numFmtId="0" fontId="8" fillId="0" borderId="55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41" fontId="16" fillId="7" borderId="44" xfId="1" applyFont="1" applyFill="1" applyBorder="1" applyAlignment="1">
      <alignment horizontal="center" vertical="center" shrinkToFit="1"/>
    </xf>
    <xf numFmtId="180" fontId="16" fillId="7" borderId="33" xfId="1" applyNumberFormat="1" applyFont="1" applyFill="1" applyBorder="1" applyAlignment="1">
      <alignment horizontal="center" vertical="center" shrinkToFit="1"/>
    </xf>
    <xf numFmtId="41" fontId="16" fillId="7" borderId="117" xfId="1" applyFont="1" applyFill="1" applyBorder="1" applyAlignment="1">
      <alignment horizontal="center" vertical="center" shrinkToFit="1"/>
    </xf>
    <xf numFmtId="180" fontId="16" fillId="7" borderId="54" xfId="1" applyNumberFormat="1" applyFont="1" applyFill="1" applyBorder="1" applyAlignment="1">
      <alignment horizontal="center" vertical="center" shrinkToFit="1"/>
    </xf>
    <xf numFmtId="178" fontId="14" fillId="7" borderId="153" xfId="10" applyNumberFormat="1" applyFont="1" applyFill="1" applyBorder="1" applyAlignment="1">
      <alignment horizontal="right" vertical="center" wrapText="1"/>
    </xf>
    <xf numFmtId="178" fontId="14" fillId="0" borderId="154" xfId="10" applyNumberFormat="1" applyFont="1" applyFill="1" applyBorder="1" applyAlignment="1">
      <alignment horizontal="right" vertical="center" wrapText="1"/>
    </xf>
    <xf numFmtId="178" fontId="14" fillId="0" borderId="155" xfId="10" applyNumberFormat="1" applyFont="1" applyFill="1" applyBorder="1" applyAlignment="1">
      <alignment horizontal="right" vertical="center" wrapText="1"/>
    </xf>
    <xf numFmtId="178" fontId="14" fillId="7" borderId="138" xfId="10" applyNumberFormat="1" applyFont="1" applyFill="1" applyBorder="1" applyAlignment="1">
      <alignment horizontal="right" vertical="center" wrapText="1"/>
    </xf>
    <xf numFmtId="178" fontId="14" fillId="7" borderId="139" xfId="10" applyNumberFormat="1" applyFont="1" applyFill="1" applyBorder="1" applyAlignment="1">
      <alignment horizontal="right" vertical="center" wrapText="1"/>
    </xf>
    <xf numFmtId="178" fontId="14" fillId="7" borderId="140" xfId="10" applyNumberFormat="1" applyFont="1" applyFill="1" applyBorder="1" applyAlignment="1">
      <alignment horizontal="right" vertical="center" wrapText="1"/>
    </xf>
    <xf numFmtId="181" fontId="14" fillId="7" borderId="144" xfId="10" applyNumberFormat="1" applyFont="1" applyFill="1" applyBorder="1" applyAlignment="1">
      <alignment horizontal="right" vertical="center" wrapText="1"/>
    </xf>
    <xf numFmtId="181" fontId="14" fillId="0" borderId="145" xfId="10" applyNumberFormat="1" applyFont="1" applyFill="1" applyBorder="1" applyAlignment="1">
      <alignment horizontal="right" vertical="center" wrapText="1"/>
    </xf>
    <xf numFmtId="181" fontId="14" fillId="0" borderId="146" xfId="10" applyNumberFormat="1" applyFont="1" applyFill="1" applyBorder="1" applyAlignment="1">
      <alignment horizontal="right" vertical="center" wrapText="1"/>
    </xf>
    <xf numFmtId="178" fontId="14" fillId="7" borderId="147" xfId="10" applyNumberFormat="1" applyFont="1" applyFill="1" applyBorder="1" applyAlignment="1">
      <alignment horizontal="right" vertical="center" wrapText="1"/>
    </xf>
    <xf numFmtId="178" fontId="14" fillId="0" borderId="148" xfId="10" applyNumberFormat="1" applyFont="1" applyFill="1" applyBorder="1" applyAlignment="1">
      <alignment horizontal="right" vertical="center" wrapText="1"/>
    </xf>
    <xf numFmtId="178" fontId="14" fillId="0" borderId="149" xfId="10" applyNumberFormat="1" applyFont="1" applyFill="1" applyBorder="1" applyAlignment="1">
      <alignment horizontal="right" vertical="center" wrapText="1"/>
    </xf>
    <xf numFmtId="181" fontId="14" fillId="7" borderId="150" xfId="10" applyNumberFormat="1" applyFont="1" applyFill="1" applyBorder="1" applyAlignment="1">
      <alignment horizontal="right" vertical="center" wrapText="1"/>
    </xf>
    <xf numFmtId="181" fontId="14" fillId="0" borderId="151" xfId="10" applyNumberFormat="1" applyFont="1" applyFill="1" applyBorder="1" applyAlignment="1">
      <alignment horizontal="right" vertical="center" wrapText="1"/>
    </xf>
    <xf numFmtId="181" fontId="14" fillId="0" borderId="152" xfId="10" applyNumberFormat="1" applyFont="1" applyFill="1" applyBorder="1" applyAlignment="1">
      <alignment horizontal="right" vertical="center" wrapText="1"/>
    </xf>
    <xf numFmtId="41" fontId="8" fillId="0" borderId="42" xfId="1" applyNumberFormat="1" applyFont="1" applyFill="1" applyBorder="1" applyAlignment="1">
      <alignment horizontal="center" vertical="center" shrinkToFit="1"/>
    </xf>
    <xf numFmtId="178" fontId="14" fillId="0" borderId="154" xfId="0" applyNumberFormat="1" applyFont="1" applyFill="1" applyBorder="1" applyAlignment="1">
      <alignment horizontal="right" vertical="center" wrapText="1"/>
    </xf>
    <xf numFmtId="181" fontId="14" fillId="0" borderId="156" xfId="11" applyNumberFormat="1" applyFont="1" applyFill="1" applyBorder="1" applyAlignment="1">
      <alignment horizontal="right" vertical="center" wrapText="1"/>
    </xf>
    <xf numFmtId="178" fontId="14" fillId="0" borderId="157" xfId="0" applyNumberFormat="1" applyFont="1" applyFill="1" applyBorder="1" applyAlignment="1">
      <alignment horizontal="right" vertical="center" wrapText="1"/>
    </xf>
    <xf numFmtId="181" fontId="14" fillId="0" borderId="158" xfId="11" applyNumberFormat="1" applyFont="1" applyFill="1" applyBorder="1" applyAlignment="1">
      <alignment horizontal="right" vertical="center" wrapText="1"/>
    </xf>
    <xf numFmtId="178" fontId="14" fillId="0" borderId="148" xfId="11" applyNumberFormat="1" applyFont="1" applyFill="1" applyBorder="1" applyAlignment="1">
      <alignment horizontal="right" vertical="center" wrapText="1"/>
    </xf>
    <xf numFmtId="178" fontId="14" fillId="0" borderId="159" xfId="11" applyNumberFormat="1" applyFont="1" applyFill="1" applyBorder="1" applyAlignment="1">
      <alignment horizontal="right" vertical="center" wrapText="1"/>
    </xf>
    <xf numFmtId="181" fontId="14" fillId="0" borderId="151" xfId="0" applyNumberFormat="1" applyFont="1" applyFill="1" applyBorder="1" applyAlignment="1">
      <alignment horizontal="right" vertical="center" wrapText="1"/>
    </xf>
    <xf numFmtId="181" fontId="14" fillId="0" borderId="160" xfId="0" applyNumberFormat="1" applyFont="1" applyFill="1" applyBorder="1" applyAlignment="1">
      <alignment horizontal="right" vertical="center" wrapText="1"/>
    </xf>
    <xf numFmtId="181" fontId="14" fillId="0" borderId="151" xfId="11" applyNumberFormat="1" applyFont="1" applyFill="1" applyBorder="1" applyAlignment="1">
      <alignment horizontal="right" vertical="center" wrapText="1"/>
    </xf>
    <xf numFmtId="181" fontId="14" fillId="0" borderId="160" xfId="11" applyNumberFormat="1" applyFont="1" applyFill="1" applyBorder="1" applyAlignment="1">
      <alignment horizontal="right" vertical="center" wrapText="1"/>
    </xf>
    <xf numFmtId="178" fontId="14" fillId="7" borderId="154" xfId="0" applyNumberFormat="1" applyFont="1" applyFill="1" applyBorder="1" applyAlignment="1">
      <alignment horizontal="right" vertical="center" wrapText="1"/>
    </xf>
    <xf numFmtId="178" fontId="14" fillId="7" borderId="139" xfId="0" applyNumberFormat="1" applyFont="1" applyFill="1" applyBorder="1" applyAlignment="1">
      <alignment horizontal="right" vertical="center" wrapText="1"/>
    </xf>
    <xf numFmtId="181" fontId="14" fillId="7" borderId="151" xfId="0" applyNumberFormat="1" applyFont="1" applyFill="1" applyBorder="1" applyAlignment="1">
      <alignment horizontal="right" vertical="center" wrapText="1"/>
    </xf>
    <xf numFmtId="178" fontId="14" fillId="7" borderId="148" xfId="11" applyNumberFormat="1" applyFont="1" applyFill="1" applyBorder="1" applyAlignment="1">
      <alignment horizontal="right" vertical="center" wrapText="1"/>
    </xf>
    <xf numFmtId="178" fontId="14" fillId="7" borderId="139" xfId="11" applyNumberFormat="1" applyFont="1" applyFill="1" applyBorder="1" applyAlignment="1">
      <alignment horizontal="right" vertical="center" wrapText="1"/>
    </xf>
    <xf numFmtId="181" fontId="14" fillId="7" borderId="151" xfId="11" applyNumberFormat="1" applyFont="1" applyFill="1" applyBorder="1" applyAlignment="1">
      <alignment horizontal="right" vertical="center" wrapText="1"/>
    </xf>
    <xf numFmtId="181" fontId="14" fillId="7" borderId="156" xfId="11" applyNumberFormat="1" applyFont="1" applyFill="1" applyBorder="1" applyAlignment="1">
      <alignment horizontal="right" vertical="center" wrapText="1"/>
    </xf>
    <xf numFmtId="178" fontId="14" fillId="7" borderId="161" xfId="0" applyNumberFormat="1" applyFont="1" applyFill="1" applyBorder="1" applyAlignment="1">
      <alignment horizontal="right" vertical="center" wrapText="1"/>
    </xf>
    <xf numFmtId="178" fontId="14" fillId="7" borderId="161" xfId="11" applyNumberFormat="1" applyFont="1" applyFill="1" applyBorder="1" applyAlignment="1">
      <alignment horizontal="right" vertical="center" wrapText="1"/>
    </xf>
    <xf numFmtId="41" fontId="7" fillId="0" borderId="101" xfId="1" applyFont="1" applyFill="1" applyBorder="1" applyAlignment="1">
      <alignment horizontal="center" vertical="center" shrinkToFit="1"/>
    </xf>
    <xf numFmtId="178" fontId="14" fillId="0" borderId="155" xfId="0" applyNumberFormat="1" applyFont="1" applyFill="1" applyBorder="1" applyAlignment="1">
      <alignment horizontal="right" vertical="center" wrapText="1"/>
    </xf>
    <xf numFmtId="178" fontId="14" fillId="7" borderId="140" xfId="0" applyNumberFormat="1" applyFont="1" applyFill="1" applyBorder="1" applyAlignment="1">
      <alignment horizontal="right" vertical="center" wrapText="1"/>
    </xf>
    <xf numFmtId="181" fontId="14" fillId="0" borderId="152" xfId="0" applyNumberFormat="1" applyFont="1" applyFill="1" applyBorder="1" applyAlignment="1">
      <alignment horizontal="right" vertical="center" wrapText="1"/>
    </xf>
    <xf numFmtId="178" fontId="14" fillId="0" borderId="149" xfId="11" applyNumberFormat="1" applyFont="1" applyFill="1" applyBorder="1" applyAlignment="1">
      <alignment horizontal="right" vertical="center" wrapText="1"/>
    </xf>
    <xf numFmtId="178" fontId="14" fillId="7" borderId="140" xfId="11" applyNumberFormat="1" applyFont="1" applyFill="1" applyBorder="1" applyAlignment="1">
      <alignment horizontal="right" vertical="center" wrapText="1"/>
    </xf>
    <xf numFmtId="181" fontId="14" fillId="0" borderId="152" xfId="11" applyNumberFormat="1" applyFont="1" applyFill="1" applyBorder="1" applyAlignment="1">
      <alignment horizontal="right" vertical="center" wrapText="1"/>
    </xf>
    <xf numFmtId="181" fontId="14" fillId="0" borderId="162" xfId="11" applyNumberFormat="1" applyFont="1" applyFill="1" applyBorder="1" applyAlignment="1">
      <alignment horizontal="right" vertical="center" wrapText="1"/>
    </xf>
    <xf numFmtId="43" fontId="7" fillId="2" borderId="32" xfId="2" applyNumberFormat="1" applyFont="1" applyFill="1" applyBorder="1" applyAlignment="1">
      <alignment vertical="center" shrinkToFit="1"/>
    </xf>
    <xf numFmtId="179" fontId="7" fillId="0" borderId="128" xfId="0" applyNumberFormat="1" applyFont="1" applyFill="1" applyBorder="1" applyAlignment="1">
      <alignment vertical="center" shrinkToFit="1"/>
    </xf>
    <xf numFmtId="179" fontId="7" fillId="0" borderId="129" xfId="0" applyNumberFormat="1" applyFont="1" applyFill="1" applyBorder="1" applyAlignment="1">
      <alignment vertical="center" shrinkToFit="1"/>
    </xf>
    <xf numFmtId="180" fontId="7" fillId="2" borderId="130" xfId="2" applyNumberFormat="1" applyFont="1" applyFill="1" applyBorder="1" applyAlignment="1">
      <alignment vertical="center" shrinkToFit="1"/>
    </xf>
    <xf numFmtId="180" fontId="8" fillId="2" borderId="32" xfId="2" applyNumberFormat="1" applyFont="1" applyFill="1" applyBorder="1" applyAlignment="1">
      <alignment vertical="center" shrinkToFit="1"/>
    </xf>
    <xf numFmtId="180" fontId="8" fillId="0" borderId="48" xfId="2" applyNumberFormat="1" applyFont="1" applyFill="1" applyBorder="1" applyAlignment="1">
      <alignment vertical="center" shrinkToFit="1"/>
    </xf>
    <xf numFmtId="180" fontId="8" fillId="0" borderId="33" xfId="2" applyNumberFormat="1" applyFont="1" applyFill="1" applyBorder="1" applyAlignment="1">
      <alignment vertical="center" shrinkToFit="1"/>
    </xf>
    <xf numFmtId="180" fontId="8" fillId="0" borderId="54" xfId="2" applyNumberFormat="1" applyFont="1" applyFill="1" applyBorder="1" applyAlignment="1">
      <alignment vertical="center" shrinkToFit="1"/>
    </xf>
    <xf numFmtId="180" fontId="8" fillId="0" borderId="104" xfId="2" applyNumberFormat="1" applyFont="1" applyFill="1" applyBorder="1" applyAlignment="1">
      <alignment vertical="center" shrinkToFit="1"/>
    </xf>
    <xf numFmtId="180" fontId="7" fillId="2" borderId="33" xfId="2" applyNumberFormat="1" applyFont="1" applyFill="1" applyBorder="1" applyAlignment="1">
      <alignment vertical="center" shrinkToFit="1"/>
    </xf>
    <xf numFmtId="180" fontId="7" fillId="2" borderId="48" xfId="2" applyNumberFormat="1" applyFont="1" applyFill="1" applyBorder="1" applyAlignment="1">
      <alignment vertical="center" shrinkToFit="1"/>
    </xf>
    <xf numFmtId="180" fontId="7" fillId="2" borderId="54" xfId="2" applyNumberFormat="1" applyFont="1" applyFill="1" applyBorder="1" applyAlignment="1">
      <alignment vertical="center" shrinkToFit="1"/>
    </xf>
    <xf numFmtId="41" fontId="10" fillId="0" borderId="126" xfId="1" applyNumberFormat="1" applyFont="1" applyFill="1" applyBorder="1" applyAlignment="1">
      <alignment horizontal="center" vertical="center" shrinkToFit="1"/>
    </xf>
    <xf numFmtId="41" fontId="10" fillId="0" borderId="127" xfId="1" applyNumberFormat="1" applyFont="1" applyFill="1" applyBorder="1" applyAlignment="1">
      <alignment horizontal="center" vertical="center" shrinkToFit="1"/>
    </xf>
    <xf numFmtId="180" fontId="10" fillId="0" borderId="120" xfId="1" applyNumberFormat="1" applyFont="1" applyFill="1" applyBorder="1" applyAlignment="1">
      <alignment horizontal="center" vertical="center" shrinkToFit="1"/>
    </xf>
    <xf numFmtId="180" fontId="10" fillId="0" borderId="121" xfId="1" applyNumberFormat="1" applyFont="1" applyFill="1" applyBorder="1" applyAlignment="1">
      <alignment horizontal="center" vertical="center" shrinkToFit="1"/>
    </xf>
    <xf numFmtId="180" fontId="10" fillId="0" borderId="131" xfId="1" applyNumberFormat="1" applyFont="1" applyFill="1" applyBorder="1" applyAlignment="1">
      <alignment horizontal="center" vertical="center" shrinkToFit="1"/>
    </xf>
    <xf numFmtId="41" fontId="16" fillId="7" borderId="132" xfId="1" applyFont="1" applyFill="1" applyBorder="1" applyAlignment="1">
      <alignment horizontal="center" vertical="center" shrinkToFit="1"/>
    </xf>
    <xf numFmtId="41" fontId="16" fillId="7" borderId="120" xfId="1" applyFont="1" applyFill="1" applyBorder="1" applyAlignment="1">
      <alignment horizontal="center" vertical="center" shrinkToFit="1"/>
    </xf>
    <xf numFmtId="41" fontId="10" fillId="0" borderId="133" xfId="1" applyNumberFormat="1" applyFont="1" applyFill="1" applyBorder="1" applyAlignment="1">
      <alignment horizontal="center" vertical="center" shrinkToFit="1"/>
    </xf>
    <xf numFmtId="41" fontId="16" fillId="7" borderId="134" xfId="1" applyFont="1" applyFill="1" applyBorder="1" applyAlignment="1">
      <alignment horizontal="center" vertical="center" shrinkToFit="1"/>
    </xf>
    <xf numFmtId="181" fontId="14" fillId="0" borderId="96" xfId="0" applyNumberFormat="1" applyFont="1" applyFill="1" applyBorder="1" applyAlignment="1">
      <alignment horizontal="right" vertical="center" wrapText="1"/>
    </xf>
    <xf numFmtId="181" fontId="14" fillId="0" borderId="64" xfId="0" applyNumberFormat="1" applyFont="1" applyFill="1" applyBorder="1" applyAlignment="1">
      <alignment horizontal="right" vertical="center" wrapText="1"/>
    </xf>
    <xf numFmtId="41" fontId="14" fillId="7" borderId="163" xfId="1" applyFont="1" applyFill="1" applyBorder="1" applyAlignment="1">
      <alignment horizontal="right" vertical="center" wrapText="1"/>
    </xf>
    <xf numFmtId="181" fontId="14" fillId="7" borderId="164" xfId="0" applyNumberFormat="1" applyFont="1" applyFill="1" applyBorder="1" applyAlignment="1">
      <alignment horizontal="right" vertical="center" wrapText="1"/>
    </xf>
    <xf numFmtId="41" fontId="14" fillId="7" borderId="33" xfId="1" applyFont="1" applyFill="1" applyBorder="1" applyAlignment="1">
      <alignment horizontal="right" vertical="center" wrapText="1"/>
    </xf>
    <xf numFmtId="178" fontId="14" fillId="0" borderId="157" xfId="11" applyNumberFormat="1" applyFont="1" applyFill="1" applyBorder="1" applyAlignment="1">
      <alignment horizontal="right" vertical="center" wrapText="1"/>
    </xf>
    <xf numFmtId="41" fontId="11" fillId="0" borderId="120" xfId="1" applyFont="1" applyFill="1" applyBorder="1" applyAlignment="1">
      <alignment horizontal="right" vertical="center"/>
    </xf>
    <xf numFmtId="41" fontId="11" fillId="0" borderId="121" xfId="1" applyFont="1" applyFill="1" applyBorder="1" applyAlignment="1">
      <alignment horizontal="right" vertical="center"/>
    </xf>
    <xf numFmtId="178" fontId="14" fillId="0" borderId="148" xfId="0" applyNumberFormat="1" applyFont="1" applyFill="1" applyBorder="1" applyAlignment="1">
      <alignment horizontal="right" vertical="center" wrapText="1"/>
    </xf>
    <xf numFmtId="178" fontId="14" fillId="0" borderId="149" xfId="0" applyNumberFormat="1" applyFont="1" applyFill="1" applyBorder="1" applyAlignment="1">
      <alignment horizontal="right" vertical="center" wrapText="1"/>
    </xf>
    <xf numFmtId="181" fontId="14" fillId="0" borderId="166" xfId="0" applyNumberFormat="1" applyFont="1" applyFill="1" applyBorder="1" applyAlignment="1">
      <alignment horizontal="right" vertical="center" wrapText="1"/>
    </xf>
    <xf numFmtId="181" fontId="14" fillId="0" borderId="165" xfId="0" applyNumberFormat="1" applyFont="1" applyFill="1" applyBorder="1" applyAlignment="1">
      <alignment horizontal="right" vertical="center" wrapText="1"/>
    </xf>
    <xf numFmtId="178" fontId="17" fillId="0" borderId="167" xfId="13" applyNumberFormat="1" applyFont="1" applyFill="1" applyBorder="1" applyAlignment="1">
      <alignment horizontal="right" vertical="center" wrapText="1"/>
    </xf>
    <xf numFmtId="178" fontId="17" fillId="8" borderId="167" xfId="0" applyNumberFormat="1" applyFont="1" applyFill="1" applyBorder="1" applyAlignment="1">
      <alignment horizontal="right" vertical="center" wrapText="1"/>
    </xf>
    <xf numFmtId="178" fontId="17" fillId="0" borderId="168" xfId="13" applyNumberFormat="1" applyFont="1" applyFill="1" applyBorder="1" applyAlignment="1">
      <alignment horizontal="right" vertical="center" wrapText="1"/>
    </xf>
    <xf numFmtId="180" fontId="16" fillId="0" borderId="33" xfId="1" applyNumberFormat="1" applyFont="1" applyFill="1" applyBorder="1" applyAlignment="1">
      <alignment horizontal="center" vertical="center" shrinkToFit="1"/>
    </xf>
    <xf numFmtId="180" fontId="16" fillId="0" borderId="54" xfId="1" applyNumberFormat="1" applyFont="1" applyFill="1" applyBorder="1" applyAlignment="1">
      <alignment horizontal="center" vertical="center" shrinkToFit="1"/>
    </xf>
    <xf numFmtId="41" fontId="16" fillId="0" borderId="117" xfId="1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180" fontId="7" fillId="0" borderId="33" xfId="1" applyNumberFormat="1" applyFont="1" applyFill="1" applyBorder="1" applyAlignment="1">
      <alignment horizontal="center" vertical="center" shrinkToFit="1"/>
    </xf>
    <xf numFmtId="180" fontId="7" fillId="0" borderId="54" xfId="1" applyNumberFormat="1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178" fontId="14" fillId="0" borderId="139" xfId="0" applyNumberFormat="1" applyFont="1" applyFill="1" applyBorder="1" applyAlignment="1">
      <alignment horizontal="right" vertical="center" wrapText="1"/>
    </xf>
    <xf numFmtId="178" fontId="14" fillId="0" borderId="140" xfId="0" applyNumberFormat="1" applyFont="1" applyFill="1" applyBorder="1" applyAlignment="1">
      <alignment horizontal="right" vertical="center" wrapText="1"/>
    </xf>
    <xf numFmtId="178" fontId="14" fillId="0" borderId="139" xfId="11" applyNumberFormat="1" applyFont="1" applyFill="1" applyBorder="1" applyAlignment="1">
      <alignment horizontal="right" vertical="center" wrapText="1"/>
    </xf>
    <xf numFmtId="178" fontId="14" fillId="0" borderId="140" xfId="11" applyNumberFormat="1" applyFont="1" applyFill="1" applyBorder="1" applyAlignment="1">
      <alignment horizontal="right" vertical="center" wrapText="1"/>
    </xf>
    <xf numFmtId="178" fontId="17" fillId="0" borderId="167" xfId="0" applyNumberFormat="1" applyFont="1" applyFill="1" applyBorder="1" applyAlignment="1">
      <alignment horizontal="right" vertical="center" wrapText="1"/>
    </xf>
    <xf numFmtId="178" fontId="17" fillId="0" borderId="168" xfId="0" applyNumberFormat="1" applyFont="1" applyFill="1" applyBorder="1" applyAlignment="1">
      <alignment horizontal="right" vertical="center" wrapText="1"/>
    </xf>
    <xf numFmtId="0" fontId="8" fillId="0" borderId="39" xfId="0" applyFont="1" applyFill="1" applyBorder="1" applyAlignment="1">
      <alignment horizontal="center" vertical="center" shrinkToFit="1"/>
    </xf>
    <xf numFmtId="41" fontId="8" fillId="0" borderId="169" xfId="1" applyNumberFormat="1" applyFont="1" applyFill="1" applyBorder="1" applyAlignment="1">
      <alignment horizontal="center" vertical="center" shrinkToFit="1"/>
    </xf>
    <xf numFmtId="178" fontId="14" fillId="0" borderId="170" xfId="0" applyNumberFormat="1" applyFont="1" applyFill="1" applyBorder="1" applyAlignment="1">
      <alignment horizontal="right" vertical="center" wrapText="1"/>
    </xf>
    <xf numFmtId="41" fontId="8" fillId="0" borderId="171" xfId="1" applyNumberFormat="1" applyFont="1" applyFill="1" applyBorder="1" applyAlignment="1">
      <alignment horizontal="center" vertical="center" shrinkToFit="1"/>
    </xf>
    <xf numFmtId="178" fontId="14" fillId="0" borderId="172" xfId="1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4">
    <cellStyle name="쉼표 [0]" xfId="1" builtinId="6"/>
    <cellStyle name="쉼표 [0] 2" xfId="2" xr:uid="{00000000-0005-0000-0000-000001000000}"/>
    <cellStyle name="표준" xfId="0" builtinId="0"/>
    <cellStyle name="표준 10" xfId="3" xr:uid="{00000000-0005-0000-0000-000003000000}"/>
    <cellStyle name="표준 11" xfId="12" xr:uid="{00000000-0005-0000-0000-000004000000}"/>
    <cellStyle name="표준 12" xfId="13" xr:uid="{00000000-0005-0000-0000-000005000000}"/>
    <cellStyle name="표준 2" xfId="4" xr:uid="{00000000-0005-0000-0000-000006000000}"/>
    <cellStyle name="표준 3" xfId="5" xr:uid="{00000000-0005-0000-0000-000007000000}"/>
    <cellStyle name="표준 4" xfId="6" xr:uid="{00000000-0005-0000-0000-000008000000}"/>
    <cellStyle name="표준 5" xfId="7" xr:uid="{00000000-0005-0000-0000-000009000000}"/>
    <cellStyle name="표준 6" xfId="8" xr:uid="{00000000-0005-0000-0000-00000A000000}"/>
    <cellStyle name="표준 7" xfId="9" xr:uid="{00000000-0005-0000-0000-00000B000000}"/>
    <cellStyle name="표준 8" xfId="10" xr:uid="{00000000-0005-0000-0000-00000C000000}"/>
    <cellStyle name="표준 9" xfId="11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workbookViewId="0">
      <selection activeCell="C9" sqref="C9"/>
    </sheetView>
  </sheetViews>
  <sheetFormatPr defaultRowHeight="13.5"/>
  <sheetData>
    <row r="1" spans="1:23" ht="25.5">
      <c r="A1" s="534" t="s">
        <v>51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33</v>
      </c>
      <c r="U2" s="536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34" t="s">
        <v>52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34" t="s">
        <v>59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7"/>
      <c r="O2" s="537"/>
      <c r="T2" s="538" t="s">
        <v>33</v>
      </c>
      <c r="U2" s="538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34" t="s">
        <v>63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7"/>
      <c r="O2" s="537"/>
      <c r="T2" s="538" t="s">
        <v>2</v>
      </c>
      <c r="U2" s="538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v>710375</v>
      </c>
      <c r="D4" s="262">
        <v>722267</v>
      </c>
      <c r="E4" s="262">
        <v>1600204</v>
      </c>
      <c r="F4" s="262">
        <v>1116487</v>
      </c>
      <c r="G4" s="262">
        <v>1935429</v>
      </c>
      <c r="H4" s="262">
        <v>781948</v>
      </c>
      <c r="I4" s="262">
        <v>890382</v>
      </c>
      <c r="J4" s="262">
        <v>593723</v>
      </c>
      <c r="K4" s="262">
        <v>920044</v>
      </c>
      <c r="L4" s="262">
        <v>774974</v>
      </c>
      <c r="M4" s="262">
        <v>1070518</v>
      </c>
      <c r="N4" s="262">
        <v>1098473</v>
      </c>
      <c r="O4" s="262">
        <v>1427267</v>
      </c>
      <c r="P4" s="262">
        <v>349741</v>
      </c>
      <c r="Q4" s="262">
        <v>434671</v>
      </c>
      <c r="R4" s="262">
        <v>1267927</v>
      </c>
      <c r="S4" s="262">
        <v>961645</v>
      </c>
      <c r="T4" s="262">
        <v>520030</v>
      </c>
      <c r="U4" s="263"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23"/>
  <sheetViews>
    <sheetView workbookViewId="0">
      <selection activeCell="C5" sqref="C5"/>
    </sheetView>
  </sheetViews>
  <sheetFormatPr defaultRowHeight="13.5"/>
  <sheetData>
    <row r="1" spans="1:23" ht="25.5">
      <c r="A1" s="534" t="s">
        <v>32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33</v>
      </c>
      <c r="U2" s="536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34" t="s">
        <v>74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2</v>
      </c>
      <c r="U2" s="536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4" t="s">
        <v>82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83</v>
      </c>
      <c r="U2" s="536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4" t="s">
        <v>100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3" ht="14.25" thickBot="1">
      <c r="N2" s="535"/>
      <c r="O2" s="535"/>
      <c r="T2" s="536" t="s">
        <v>2</v>
      </c>
      <c r="U2" s="536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4" t="s">
        <v>25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7" ht="14.25" thickBot="1">
      <c r="N2" s="535"/>
      <c r="O2" s="535"/>
      <c r="T2" s="536" t="s">
        <v>2</v>
      </c>
      <c r="U2" s="536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4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4" t="s">
        <v>29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7" ht="14.25" thickBot="1">
      <c r="N2" s="535"/>
      <c r="O2" s="535"/>
      <c r="T2" s="536" t="s">
        <v>2</v>
      </c>
      <c r="U2" s="536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4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4" t="s">
        <v>31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7" ht="14.25" thickBot="1">
      <c r="N2" s="535"/>
      <c r="O2" s="535"/>
      <c r="T2" s="536" t="s">
        <v>2</v>
      </c>
      <c r="U2" s="536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34" t="s">
        <v>104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105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106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4" t="s">
        <v>124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4" t="s">
        <v>148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4" t="s">
        <v>152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153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4" t="s">
        <v>154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41" ht="14.25" thickBot="1">
      <c r="N2" s="535"/>
      <c r="O2" s="535"/>
      <c r="T2" s="536" t="s">
        <v>33</v>
      </c>
      <c r="U2" s="536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34" t="s">
        <v>156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14.25" thickBot="1">
      <c r="N2" s="535"/>
      <c r="O2" s="535"/>
      <c r="T2" s="536" t="s">
        <v>33</v>
      </c>
      <c r="U2" s="536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34" t="s">
        <v>157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14.25" thickBot="1">
      <c r="N2" s="535"/>
      <c r="O2" s="535"/>
      <c r="T2" s="536" t="s">
        <v>33</v>
      </c>
      <c r="U2" s="536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158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4" t="s">
        <v>159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4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34" t="s">
        <v>160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34" t="s">
        <v>161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5"/>
      <c r="O2" s="535"/>
      <c r="P2" s="1"/>
      <c r="Q2" s="1"/>
      <c r="R2" s="1"/>
      <c r="S2" s="1"/>
      <c r="T2" s="536" t="s">
        <v>2</v>
      </c>
      <c r="U2" s="536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34" t="s">
        <v>162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34" t="s">
        <v>163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18"/>
  <sheetViews>
    <sheetView workbookViewId="0">
      <selection activeCell="J14" sqref="J14"/>
    </sheetView>
  </sheetViews>
  <sheetFormatPr defaultRowHeight="13.5"/>
  <sheetData>
    <row r="1" spans="1:22" ht="25.5">
      <c r="A1" s="534" t="s">
        <v>168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V18"/>
  <sheetViews>
    <sheetView workbookViewId="0">
      <selection activeCell="C11" sqref="C11"/>
    </sheetView>
  </sheetViews>
  <sheetFormatPr defaultRowHeight="13.5"/>
  <sheetData>
    <row r="1" spans="1:22" ht="25.5">
      <c r="A1" s="534" t="s">
        <v>169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34" t="s">
        <v>170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34" t="s">
        <v>171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34" t="s">
        <v>172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34" t="s">
        <v>173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174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4" t="s">
        <v>175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4" t="s">
        <v>176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4" t="s">
        <v>177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V18"/>
  <sheetViews>
    <sheetView workbookViewId="0">
      <selection activeCell="D4" sqref="D4"/>
    </sheetView>
  </sheetViews>
  <sheetFormatPr defaultRowHeight="13.5"/>
  <sheetData>
    <row r="1" spans="1:22" ht="25.5">
      <c r="A1" s="534" t="s">
        <v>178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V18"/>
  <sheetViews>
    <sheetView workbookViewId="0">
      <selection activeCell="E6" sqref="E6"/>
    </sheetView>
  </sheetViews>
  <sheetFormatPr defaultRowHeight="13.5"/>
  <sheetData>
    <row r="1" spans="1:22" ht="25.5">
      <c r="A1" s="534" t="s">
        <v>179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18"/>
  <sheetViews>
    <sheetView workbookViewId="0">
      <selection activeCell="K23" sqref="K23"/>
    </sheetView>
  </sheetViews>
  <sheetFormatPr defaultRowHeight="13.5"/>
  <sheetData>
    <row r="1" spans="1:22" ht="25.5">
      <c r="A1" s="534" t="s">
        <v>182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4" t="s">
        <v>183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V18"/>
  <sheetViews>
    <sheetView workbookViewId="0">
      <selection activeCell="B14" sqref="B14"/>
    </sheetView>
  </sheetViews>
  <sheetFormatPr defaultRowHeight="13.5"/>
  <sheetData>
    <row r="1" spans="1:22" ht="25.5">
      <c r="A1" s="534" t="s">
        <v>184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V18"/>
  <sheetViews>
    <sheetView workbookViewId="0">
      <selection activeCell="C5" sqref="C5"/>
    </sheetView>
  </sheetViews>
  <sheetFormatPr defaultRowHeight="13.5"/>
  <sheetData>
    <row r="1" spans="1:22" ht="25.5">
      <c r="A1" s="534" t="s">
        <v>185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V18"/>
  <sheetViews>
    <sheetView workbookViewId="0">
      <selection activeCell="E24" sqref="E24"/>
    </sheetView>
  </sheetViews>
  <sheetFormatPr defaultRowHeight="13.5"/>
  <sheetData>
    <row r="1" spans="1:22" ht="25.5">
      <c r="A1" s="534" t="s">
        <v>186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187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188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189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4" t="s">
        <v>190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V18"/>
  <sheetViews>
    <sheetView workbookViewId="0">
      <selection activeCell="F29" sqref="F29"/>
    </sheetView>
  </sheetViews>
  <sheetFormatPr defaultRowHeight="13.5"/>
  <sheetData>
    <row r="1" spans="1:22" ht="25.5">
      <c r="A1" s="534" t="s">
        <v>191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4" t="s">
        <v>192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4096777</v>
      </c>
      <c r="C4" s="380">
        <f>C7</f>
        <v>14573</v>
      </c>
      <c r="D4" s="380">
        <f t="shared" ref="D4:V4" si="0">D7</f>
        <v>175090</v>
      </c>
      <c r="E4" s="380">
        <f t="shared" si="0"/>
        <v>154596</v>
      </c>
      <c r="F4" s="380">
        <f t="shared" si="0"/>
        <v>331936</v>
      </c>
      <c r="G4" s="380">
        <f t="shared" si="0"/>
        <v>252122</v>
      </c>
      <c r="H4" s="380">
        <f t="shared" si="0"/>
        <v>337360</v>
      </c>
      <c r="I4" s="380">
        <f t="shared" si="0"/>
        <v>168641</v>
      </c>
      <c r="J4" s="380">
        <f t="shared" si="0"/>
        <v>177731</v>
      </c>
      <c r="K4" s="380">
        <f>K7</f>
        <v>146117</v>
      </c>
      <c r="L4" s="380">
        <f t="shared" si="0"/>
        <v>231393</v>
      </c>
      <c r="M4" s="380">
        <f t="shared" si="0"/>
        <v>171758</v>
      </c>
      <c r="N4" s="380">
        <f t="shared" si="0"/>
        <v>220614</v>
      </c>
      <c r="O4" s="380">
        <f t="shared" si="0"/>
        <v>266873</v>
      </c>
      <c r="P4" s="380">
        <f>P7</f>
        <v>331189</v>
      </c>
      <c r="Q4" s="380">
        <f t="shared" si="0"/>
        <v>102498</v>
      </c>
      <c r="R4" s="380">
        <f t="shared" si="0"/>
        <v>89321</v>
      </c>
      <c r="S4" s="380">
        <f t="shared" si="0"/>
        <v>223980</v>
      </c>
      <c r="T4" s="380">
        <f>T7</f>
        <v>407567</v>
      </c>
      <c r="U4" s="380">
        <f t="shared" si="0"/>
        <v>133235</v>
      </c>
      <c r="V4" s="381">
        <f t="shared" si="0"/>
        <v>160183</v>
      </c>
    </row>
    <row r="5" spans="1:22" ht="23.25" customHeight="1">
      <c r="A5" s="387" t="s">
        <v>4</v>
      </c>
      <c r="B5" s="433">
        <f>B4/90</f>
        <v>45519.744444444441</v>
      </c>
      <c r="C5" s="433">
        <f t="shared" ref="C5:U5" si="1">C4/90</f>
        <v>161.92222222222222</v>
      </c>
      <c r="D5" s="433">
        <f t="shared" si="1"/>
        <v>1945.4444444444443</v>
      </c>
      <c r="E5" s="433">
        <f t="shared" si="1"/>
        <v>1717.7333333333333</v>
      </c>
      <c r="F5" s="433">
        <f t="shared" si="1"/>
        <v>3688.1777777777779</v>
      </c>
      <c r="G5" s="433">
        <f t="shared" si="1"/>
        <v>2801.3555555555554</v>
      </c>
      <c r="H5" s="433">
        <f t="shared" si="1"/>
        <v>3748.4444444444443</v>
      </c>
      <c r="I5" s="433">
        <f t="shared" si="1"/>
        <v>1873.7888888888888</v>
      </c>
      <c r="J5" s="433">
        <f t="shared" si="1"/>
        <v>1974.7888888888888</v>
      </c>
      <c r="K5" s="433">
        <f t="shared" si="1"/>
        <v>1623.5222222222221</v>
      </c>
      <c r="L5" s="433">
        <f t="shared" si="1"/>
        <v>2571.0333333333333</v>
      </c>
      <c r="M5" s="433">
        <f t="shared" si="1"/>
        <v>1908.4222222222222</v>
      </c>
      <c r="N5" s="433">
        <f t="shared" si="1"/>
        <v>2451.2666666666669</v>
      </c>
      <c r="O5" s="433">
        <f t="shared" si="1"/>
        <v>2965.2555555555555</v>
      </c>
      <c r="P5" s="433">
        <f t="shared" si="1"/>
        <v>3679.8777777777777</v>
      </c>
      <c r="Q5" s="433">
        <f t="shared" si="1"/>
        <v>1138.8666666666666</v>
      </c>
      <c r="R5" s="433">
        <f t="shared" si="1"/>
        <v>992.45555555555552</v>
      </c>
      <c r="S5" s="433">
        <f t="shared" si="1"/>
        <v>2488.6666666666665</v>
      </c>
      <c r="T5" s="433">
        <f t="shared" si="1"/>
        <v>4528.5222222222219</v>
      </c>
      <c r="U5" s="433">
        <f t="shared" si="1"/>
        <v>1480.3888888888889</v>
      </c>
      <c r="V5" s="435">
        <f>V4/90</f>
        <v>1779.8111111111111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0.35571865395651264</v>
      </c>
      <c r="D6" s="384">
        <f>D5/$B$5*100</f>
        <v>4.2738474659470116</v>
      </c>
      <c r="E6" s="384">
        <f t="shared" ref="E6:V6" si="2">E5/$B$5*100</f>
        <v>3.7736005645413462</v>
      </c>
      <c r="F6" s="384">
        <f>F5/$B$5*100</f>
        <v>8.1023692527076783</v>
      </c>
      <c r="G6" s="384">
        <f t="shared" si="2"/>
        <v>6.154154839279756</v>
      </c>
      <c r="H6" s="384">
        <f t="shared" si="2"/>
        <v>8.2347660124043855</v>
      </c>
      <c r="I6" s="384">
        <f t="shared" si="2"/>
        <v>4.1164310383503908</v>
      </c>
      <c r="J6" s="384">
        <f t="shared" si="2"/>
        <v>4.3383127761164451</v>
      </c>
      <c r="K6" s="384">
        <f t="shared" si="2"/>
        <v>3.5666329897868501</v>
      </c>
      <c r="L6" s="384">
        <f t="shared" si="2"/>
        <v>5.6481717213311837</v>
      </c>
      <c r="M6" s="384">
        <f t="shared" si="2"/>
        <v>4.1925152381982231</v>
      </c>
      <c r="N6" s="384">
        <f t="shared" si="2"/>
        <v>5.3850624527524937</v>
      </c>
      <c r="O6" s="384">
        <f t="shared" si="2"/>
        <v>6.5142183721496192</v>
      </c>
      <c r="P6" s="384">
        <f t="shared" si="2"/>
        <v>8.084135406930864</v>
      </c>
      <c r="Q6" s="384">
        <f t="shared" si="2"/>
        <v>2.5019179711270589</v>
      </c>
      <c r="R6" s="384">
        <f t="shared" si="2"/>
        <v>2.1802748843786226</v>
      </c>
      <c r="S6" s="384">
        <f t="shared" si="2"/>
        <v>5.467224601192596</v>
      </c>
      <c r="T6" s="384">
        <f t="shared" si="2"/>
        <v>9.9484790116718589</v>
      </c>
      <c r="U6" s="384">
        <f t="shared" si="2"/>
        <v>3.2521906855071685</v>
      </c>
      <c r="V6" s="385">
        <f t="shared" si="2"/>
        <v>3.9099760616699424</v>
      </c>
    </row>
    <row r="7" spans="1:22" ht="23.25" customHeight="1" thickTop="1">
      <c r="A7" s="322" t="s">
        <v>70</v>
      </c>
      <c r="B7" s="323">
        <f>B10+B13+B16</f>
        <v>4096777</v>
      </c>
      <c r="C7" s="392">
        <f>C10+C13+C16</f>
        <v>14573</v>
      </c>
      <c r="D7" s="392">
        <f t="shared" ref="D7:U7" si="3">D10+D13+D16</f>
        <v>175090</v>
      </c>
      <c r="E7" s="392">
        <f t="shared" si="3"/>
        <v>154596</v>
      </c>
      <c r="F7" s="392">
        <f t="shared" si="3"/>
        <v>331936</v>
      </c>
      <c r="G7" s="392">
        <f t="shared" si="3"/>
        <v>252122</v>
      </c>
      <c r="H7" s="392">
        <f t="shared" si="3"/>
        <v>337360</v>
      </c>
      <c r="I7" s="392">
        <f t="shared" si="3"/>
        <v>168641</v>
      </c>
      <c r="J7" s="392">
        <f t="shared" si="3"/>
        <v>177731</v>
      </c>
      <c r="K7" s="392">
        <f t="shared" si="3"/>
        <v>146117</v>
      </c>
      <c r="L7" s="392">
        <f t="shared" si="3"/>
        <v>231393</v>
      </c>
      <c r="M7" s="392">
        <f t="shared" si="3"/>
        <v>171758</v>
      </c>
      <c r="N7" s="392">
        <f t="shared" si="3"/>
        <v>220614</v>
      </c>
      <c r="O7" s="392">
        <f t="shared" si="3"/>
        <v>266873</v>
      </c>
      <c r="P7" s="392">
        <f t="shared" si="3"/>
        <v>331189</v>
      </c>
      <c r="Q7" s="392">
        <f t="shared" si="3"/>
        <v>102498</v>
      </c>
      <c r="R7" s="392">
        <f t="shared" si="3"/>
        <v>89321</v>
      </c>
      <c r="S7" s="392">
        <f t="shared" si="3"/>
        <v>223980</v>
      </c>
      <c r="T7" s="392">
        <f t="shared" si="3"/>
        <v>407567</v>
      </c>
      <c r="U7" s="392">
        <f t="shared" si="3"/>
        <v>133235</v>
      </c>
      <c r="V7" s="471">
        <f>V10+V13+V16</f>
        <v>160183</v>
      </c>
    </row>
    <row r="8" spans="1:22" ht="23.25" customHeight="1">
      <c r="A8" s="306" t="s">
        <v>4</v>
      </c>
      <c r="B8" s="360">
        <f>B7/90</f>
        <v>45519.744444444441</v>
      </c>
      <c r="C8" s="360">
        <f t="shared" ref="C8:U8" si="4">C7/90</f>
        <v>161.92222222222222</v>
      </c>
      <c r="D8" s="360">
        <f t="shared" si="4"/>
        <v>1945.4444444444443</v>
      </c>
      <c r="E8" s="360">
        <f t="shared" si="4"/>
        <v>1717.7333333333333</v>
      </c>
      <c r="F8" s="360">
        <f t="shared" si="4"/>
        <v>3688.1777777777779</v>
      </c>
      <c r="G8" s="360">
        <f t="shared" si="4"/>
        <v>2801.3555555555554</v>
      </c>
      <c r="H8" s="360">
        <f t="shared" si="4"/>
        <v>3748.4444444444443</v>
      </c>
      <c r="I8" s="360">
        <f t="shared" si="4"/>
        <v>1873.7888888888888</v>
      </c>
      <c r="J8" s="360">
        <f t="shared" si="4"/>
        <v>1974.7888888888888</v>
      </c>
      <c r="K8" s="360">
        <f t="shared" si="4"/>
        <v>1623.5222222222221</v>
      </c>
      <c r="L8" s="360">
        <f t="shared" si="4"/>
        <v>2571.0333333333333</v>
      </c>
      <c r="M8" s="360">
        <f t="shared" si="4"/>
        <v>1908.4222222222222</v>
      </c>
      <c r="N8" s="360">
        <f t="shared" si="4"/>
        <v>2451.2666666666669</v>
      </c>
      <c r="O8" s="360">
        <f t="shared" si="4"/>
        <v>2965.2555555555555</v>
      </c>
      <c r="P8" s="360">
        <f t="shared" si="4"/>
        <v>3679.8777777777777</v>
      </c>
      <c r="Q8" s="360">
        <f t="shared" si="4"/>
        <v>1138.8666666666666</v>
      </c>
      <c r="R8" s="360">
        <f t="shared" si="4"/>
        <v>992.45555555555552</v>
      </c>
      <c r="S8" s="360">
        <f t="shared" si="4"/>
        <v>2488.6666666666665</v>
      </c>
      <c r="T8" s="360">
        <f t="shared" si="4"/>
        <v>4528.5222222222219</v>
      </c>
      <c r="U8" s="360">
        <f t="shared" si="4"/>
        <v>1480.3888888888889</v>
      </c>
      <c r="V8" s="379">
        <f>V7/90</f>
        <v>1779.8111111111111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0.35571865395651264</v>
      </c>
      <c r="D9" s="328">
        <f>D8/$B$8*100</f>
        <v>4.2738474659470116</v>
      </c>
      <c r="E9" s="328">
        <f t="shared" ref="E9:V9" si="5">E8/$B$8*100</f>
        <v>3.7736005645413462</v>
      </c>
      <c r="F9" s="328">
        <f>F8/$B$8*100</f>
        <v>8.1023692527076783</v>
      </c>
      <c r="G9" s="328">
        <f t="shared" si="5"/>
        <v>6.154154839279756</v>
      </c>
      <c r="H9" s="328">
        <f t="shared" si="5"/>
        <v>8.2347660124043855</v>
      </c>
      <c r="I9" s="328">
        <f t="shared" si="5"/>
        <v>4.1164310383503908</v>
      </c>
      <c r="J9" s="328">
        <f t="shared" si="5"/>
        <v>4.3383127761164451</v>
      </c>
      <c r="K9" s="328">
        <f t="shared" si="5"/>
        <v>3.5666329897868501</v>
      </c>
      <c r="L9" s="328">
        <f t="shared" si="5"/>
        <v>5.6481717213311837</v>
      </c>
      <c r="M9" s="328">
        <f t="shared" si="5"/>
        <v>4.1925152381982231</v>
      </c>
      <c r="N9" s="328">
        <f t="shared" si="5"/>
        <v>5.3850624527524937</v>
      </c>
      <c r="O9" s="328">
        <f t="shared" si="5"/>
        <v>6.5142183721496192</v>
      </c>
      <c r="P9" s="328">
        <f t="shared" si="5"/>
        <v>8.084135406930864</v>
      </c>
      <c r="Q9" s="328">
        <f t="shared" si="5"/>
        <v>2.5019179711270589</v>
      </c>
      <c r="R9" s="328">
        <f t="shared" si="5"/>
        <v>2.1802748843786226</v>
      </c>
      <c r="S9" s="328">
        <f t="shared" si="5"/>
        <v>5.467224601192596</v>
      </c>
      <c r="T9" s="328">
        <f t="shared" si="5"/>
        <v>9.9484790116718589</v>
      </c>
      <c r="U9" s="328">
        <f t="shared" si="5"/>
        <v>3.2521906855071685</v>
      </c>
      <c r="V9" s="329">
        <f t="shared" si="5"/>
        <v>3.9099760616699424</v>
      </c>
    </row>
    <row r="10" spans="1:22" ht="23.25" customHeight="1">
      <c r="A10" s="451" t="s">
        <v>22</v>
      </c>
      <c r="B10" s="462">
        <f>SUM(C10:V10)</f>
        <v>1318123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42520.096774193546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0.34344291086643663</v>
      </c>
      <c r="D12" s="458">
        <f t="shared" ref="D12:Q12" si="7">D11/$B$11*100</f>
        <v>4.3797126671790112</v>
      </c>
      <c r="E12" s="458">
        <f t="shared" si="7"/>
        <v>3.7230971616457644</v>
      </c>
      <c r="F12" s="458">
        <f t="shared" si="7"/>
        <v>7.7997273395578413</v>
      </c>
      <c r="G12" s="458">
        <f t="shared" si="7"/>
        <v>6.2824941223239419</v>
      </c>
      <c r="H12" s="458">
        <f t="shared" si="7"/>
        <v>8.2473335189508123</v>
      </c>
      <c r="I12" s="458">
        <f t="shared" si="7"/>
        <v>4.1656962210658639</v>
      </c>
      <c r="J12" s="458">
        <f t="shared" si="7"/>
        <v>4.6425864657547136</v>
      </c>
      <c r="K12" s="458">
        <f t="shared" si="7"/>
        <v>3.6152923513207798</v>
      </c>
      <c r="L12" s="458">
        <f t="shared" si="7"/>
        <v>5.5472061408533193</v>
      </c>
      <c r="M12" s="458">
        <f t="shared" si="7"/>
        <v>4.1751035373785301</v>
      </c>
      <c r="N12" s="458">
        <f t="shared" si="7"/>
        <v>5.2840288804610811</v>
      </c>
      <c r="O12" s="458">
        <f t="shared" si="7"/>
        <v>6.5305741573434357</v>
      </c>
      <c r="P12" s="458">
        <f t="shared" si="7"/>
        <v>8.0661668144778602</v>
      </c>
      <c r="Q12" s="458">
        <f t="shared" si="7"/>
        <v>2.3377181036974548</v>
      </c>
      <c r="R12" s="458">
        <f>R11/$B$11*100</f>
        <v>2.1689933337025455</v>
      </c>
      <c r="S12" s="458">
        <f>S11/$B$11*100</f>
        <v>5.3004158185541108</v>
      </c>
      <c r="T12" s="458">
        <f>T11/$B$11*100</f>
        <v>10.276127493412982</v>
      </c>
      <c r="U12" s="458">
        <f>U11/$B$11*100</f>
        <v>3.2103225571513434</v>
      </c>
      <c r="V12" s="459">
        <f>V11/$B$11*100</f>
        <v>3.9039604043021785</v>
      </c>
    </row>
    <row r="13" spans="1:22" ht="23.25" customHeight="1">
      <c r="A13" s="425" t="s">
        <v>23</v>
      </c>
      <c r="B13" s="465">
        <f>SUM(C13:V13)</f>
        <v>1280005</v>
      </c>
      <c r="C13" s="456">
        <v>4556</v>
      </c>
      <c r="D13" s="456">
        <v>55103</v>
      </c>
      <c r="E13" s="456">
        <v>47572</v>
      </c>
      <c r="F13" s="456">
        <v>98853</v>
      </c>
      <c r="G13" s="456">
        <v>81216</v>
      </c>
      <c r="H13" s="456">
        <v>109089</v>
      </c>
      <c r="I13" s="456">
        <v>51692</v>
      </c>
      <c r="J13" s="456">
        <v>54400</v>
      </c>
      <c r="K13" s="456">
        <v>46157</v>
      </c>
      <c r="L13" s="456">
        <v>73350</v>
      </c>
      <c r="M13" s="456">
        <v>53443</v>
      </c>
      <c r="N13" s="456">
        <v>68316</v>
      </c>
      <c r="O13" s="456">
        <v>81838</v>
      </c>
      <c r="P13" s="456">
        <v>105279</v>
      </c>
      <c r="Q13" s="456">
        <v>33007</v>
      </c>
      <c r="R13" s="456">
        <v>27333</v>
      </c>
      <c r="S13" s="456">
        <v>67940</v>
      </c>
      <c r="T13" s="456">
        <v>128532</v>
      </c>
      <c r="U13" s="456">
        <v>40877</v>
      </c>
      <c r="V13" s="457">
        <v>51452</v>
      </c>
    </row>
    <row r="14" spans="1:22" ht="23.25" customHeight="1">
      <c r="A14" s="427" t="s">
        <v>4</v>
      </c>
      <c r="B14" s="466">
        <f>B13/28</f>
        <v>45714.464285714283</v>
      </c>
      <c r="C14" s="466">
        <f t="shared" ref="C14:U14" si="8">C13/28</f>
        <v>162.71428571428572</v>
      </c>
      <c r="D14" s="466">
        <f t="shared" si="8"/>
        <v>1967.9642857142858</v>
      </c>
      <c r="E14" s="466">
        <f t="shared" si="8"/>
        <v>1699</v>
      </c>
      <c r="F14" s="466">
        <f t="shared" si="8"/>
        <v>3530.4642857142858</v>
      </c>
      <c r="G14" s="466">
        <f t="shared" si="8"/>
        <v>2900.5714285714284</v>
      </c>
      <c r="H14" s="466">
        <f t="shared" si="8"/>
        <v>3896.0357142857142</v>
      </c>
      <c r="I14" s="466">
        <f t="shared" si="8"/>
        <v>1846.1428571428571</v>
      </c>
      <c r="J14" s="466">
        <f t="shared" si="8"/>
        <v>1942.8571428571429</v>
      </c>
      <c r="K14" s="466">
        <f t="shared" si="8"/>
        <v>1648.4642857142858</v>
      </c>
      <c r="L14" s="466">
        <f t="shared" si="8"/>
        <v>2619.6428571428573</v>
      </c>
      <c r="M14" s="466">
        <f t="shared" si="8"/>
        <v>1908.6785714285713</v>
      </c>
      <c r="N14" s="466">
        <f t="shared" si="8"/>
        <v>2439.8571428571427</v>
      </c>
      <c r="O14" s="466">
        <f t="shared" si="8"/>
        <v>2922.7857142857142</v>
      </c>
      <c r="P14" s="466">
        <f t="shared" si="8"/>
        <v>3759.9642857142858</v>
      </c>
      <c r="Q14" s="466">
        <f t="shared" si="8"/>
        <v>1178.8214285714287</v>
      </c>
      <c r="R14" s="466">
        <f t="shared" si="8"/>
        <v>976.17857142857144</v>
      </c>
      <c r="S14" s="466">
        <f t="shared" si="8"/>
        <v>2426.4285714285716</v>
      </c>
      <c r="T14" s="466">
        <f t="shared" si="8"/>
        <v>4590.4285714285716</v>
      </c>
      <c r="U14" s="466">
        <f t="shared" si="8"/>
        <v>1459.8928571428571</v>
      </c>
      <c r="V14" s="470">
        <f>V13/28</f>
        <v>1837.5714285714287</v>
      </c>
    </row>
    <row r="15" spans="1:22" ht="23.25" customHeight="1">
      <c r="A15" s="430" t="s">
        <v>5</v>
      </c>
      <c r="B15" s="467">
        <v>100</v>
      </c>
      <c r="C15" s="460">
        <f>C14/$B$14*100</f>
        <v>0.35593610962457178</v>
      </c>
      <c r="D15" s="460">
        <f t="shared" ref="D15:R15" si="9">D14/$B$14*100</f>
        <v>4.3049050589646134</v>
      </c>
      <c r="E15" s="460">
        <f t="shared" si="9"/>
        <v>3.7165479822344443</v>
      </c>
      <c r="F15" s="460">
        <f t="shared" si="9"/>
        <v>7.7228604575763384</v>
      </c>
      <c r="G15" s="460">
        <f t="shared" si="9"/>
        <v>6.3449752149405665</v>
      </c>
      <c r="H15" s="460">
        <f t="shared" si="9"/>
        <v>8.5225448338092438</v>
      </c>
      <c r="I15" s="460">
        <f t="shared" si="9"/>
        <v>4.0384217249151373</v>
      </c>
      <c r="J15" s="460">
        <f t="shared" si="9"/>
        <v>4.2499833985023505</v>
      </c>
      <c r="K15" s="460">
        <f t="shared" si="9"/>
        <v>3.6060015390564888</v>
      </c>
      <c r="L15" s="460">
        <f t="shared" si="9"/>
        <v>5.7304463654438855</v>
      </c>
      <c r="M15" s="460">
        <f t="shared" si="9"/>
        <v>4.1752180655544313</v>
      </c>
      <c r="N15" s="460">
        <f t="shared" si="9"/>
        <v>5.3371666516927663</v>
      </c>
      <c r="O15" s="460">
        <f t="shared" si="9"/>
        <v>6.393568775121973</v>
      </c>
      <c r="P15" s="460">
        <f t="shared" si="9"/>
        <v>8.2248897465244291</v>
      </c>
      <c r="Q15" s="460">
        <f t="shared" si="9"/>
        <v>2.578661802102336</v>
      </c>
      <c r="R15" s="460">
        <f t="shared" si="9"/>
        <v>2.1353822836629544</v>
      </c>
      <c r="S15" s="460">
        <f>S14/$B$14*100</f>
        <v>5.3077917664384131</v>
      </c>
      <c r="T15" s="460">
        <f>T14/$B$14*100</f>
        <v>10.041523275299708</v>
      </c>
      <c r="U15" s="460">
        <f>U14/$B$14*100</f>
        <v>3.1935031503783193</v>
      </c>
      <c r="V15" s="461">
        <f>V14/$B$14*100</f>
        <v>4.0196717981570389</v>
      </c>
    </row>
    <row r="16" spans="1:22" ht="23.25" customHeight="1">
      <c r="A16" s="425" t="s">
        <v>24</v>
      </c>
      <c r="B16" s="465">
        <f>SUM(C16:V16)</f>
        <v>1498649</v>
      </c>
      <c r="C16" s="456">
        <v>5490</v>
      </c>
      <c r="D16" s="456">
        <v>62257</v>
      </c>
      <c r="E16" s="456">
        <v>57949</v>
      </c>
      <c r="F16" s="456">
        <v>130273</v>
      </c>
      <c r="G16" s="456">
        <v>88095</v>
      </c>
      <c r="H16" s="456">
        <v>119561</v>
      </c>
      <c r="I16" s="456">
        <v>62040</v>
      </c>
      <c r="J16" s="456">
        <v>62136</v>
      </c>
      <c r="K16" s="456">
        <v>52306</v>
      </c>
      <c r="L16" s="456">
        <v>84924</v>
      </c>
      <c r="M16" s="456">
        <v>63282</v>
      </c>
      <c r="N16" s="456">
        <v>82648</v>
      </c>
      <c r="O16" s="456">
        <v>98954</v>
      </c>
      <c r="P16" s="456">
        <v>119588</v>
      </c>
      <c r="Q16" s="456">
        <v>38677</v>
      </c>
      <c r="R16" s="456">
        <v>33398</v>
      </c>
      <c r="S16" s="456">
        <v>86174</v>
      </c>
      <c r="T16" s="456">
        <v>143583</v>
      </c>
      <c r="U16" s="456">
        <v>50042</v>
      </c>
      <c r="V16" s="457">
        <v>57272</v>
      </c>
    </row>
    <row r="17" spans="1:22" ht="23.25" customHeight="1">
      <c r="A17" s="427" t="s">
        <v>4</v>
      </c>
      <c r="B17" s="466">
        <f>B16/31</f>
        <v>48343.516129032258</v>
      </c>
      <c r="C17" s="466">
        <f t="shared" ref="C17:V17" si="10">C16/31</f>
        <v>177.09677419354838</v>
      </c>
      <c r="D17" s="466">
        <f t="shared" si="10"/>
        <v>2008.2903225806451</v>
      </c>
      <c r="E17" s="466">
        <f t="shared" si="10"/>
        <v>1869.3225806451612</v>
      </c>
      <c r="F17" s="466">
        <f t="shared" si="10"/>
        <v>4202.3548387096771</v>
      </c>
      <c r="G17" s="466">
        <f t="shared" si="10"/>
        <v>2841.7741935483873</v>
      </c>
      <c r="H17" s="466">
        <f t="shared" si="10"/>
        <v>3856.8064516129034</v>
      </c>
      <c r="I17" s="466">
        <f t="shared" si="10"/>
        <v>2001.2903225806451</v>
      </c>
      <c r="J17" s="466">
        <f t="shared" si="10"/>
        <v>2004.3870967741937</v>
      </c>
      <c r="K17" s="466">
        <f t="shared" si="10"/>
        <v>1687.2903225806451</v>
      </c>
      <c r="L17" s="466">
        <f t="shared" si="10"/>
        <v>2739.483870967742</v>
      </c>
      <c r="M17" s="466">
        <f t="shared" si="10"/>
        <v>2041.3548387096773</v>
      </c>
      <c r="N17" s="466">
        <f t="shared" si="10"/>
        <v>2666.0645161290322</v>
      </c>
      <c r="O17" s="466">
        <f t="shared" si="10"/>
        <v>3192.0645161290322</v>
      </c>
      <c r="P17" s="466">
        <f t="shared" si="10"/>
        <v>3857.6774193548385</v>
      </c>
      <c r="Q17" s="466">
        <f t="shared" si="10"/>
        <v>1247.6451612903227</v>
      </c>
      <c r="R17" s="466">
        <f t="shared" si="10"/>
        <v>1077.3548387096773</v>
      </c>
      <c r="S17" s="466">
        <f t="shared" si="10"/>
        <v>2779.8064516129034</v>
      </c>
      <c r="T17" s="466">
        <f t="shared" si="10"/>
        <v>4631.7096774193551</v>
      </c>
      <c r="U17" s="466">
        <f t="shared" si="10"/>
        <v>1614.258064516129</v>
      </c>
      <c r="V17" s="470">
        <f t="shared" si="10"/>
        <v>1847.483870967742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0.36632994116701106</v>
      </c>
      <c r="D18" s="453">
        <f t="shared" ref="D18:R18" si="11">D17/$B$17*100</f>
        <v>4.1542082235400022</v>
      </c>
      <c r="E18" s="453">
        <f t="shared" si="11"/>
        <v>3.8667493188865434</v>
      </c>
      <c r="F18" s="453">
        <f t="shared" si="11"/>
        <v>8.6926958880965444</v>
      </c>
      <c r="G18" s="453">
        <f t="shared" si="11"/>
        <v>5.8782943838083499</v>
      </c>
      <c r="H18" s="453">
        <f t="shared" si="11"/>
        <v>7.9779187788468153</v>
      </c>
      <c r="I18" s="453">
        <f t="shared" si="11"/>
        <v>4.1397285154829451</v>
      </c>
      <c r="J18" s="453">
        <f t="shared" si="11"/>
        <v>4.1461342849459752</v>
      </c>
      <c r="K18" s="453">
        <f t="shared" si="11"/>
        <v>3.4902101826378291</v>
      </c>
      <c r="L18" s="453">
        <f t="shared" si="11"/>
        <v>5.6667038112326509</v>
      </c>
      <c r="M18" s="453">
        <f t="shared" si="11"/>
        <v>4.2226031579108918</v>
      </c>
      <c r="N18" s="453">
        <f t="shared" si="11"/>
        <v>5.5148336935466542</v>
      </c>
      <c r="O18" s="453">
        <f t="shared" si="11"/>
        <v>6.6028803275483456</v>
      </c>
      <c r="P18" s="453">
        <f t="shared" si="11"/>
        <v>7.9797204015082919</v>
      </c>
      <c r="Q18" s="453">
        <f t="shared" si="11"/>
        <v>2.5807910991833314</v>
      </c>
      <c r="R18" s="453">
        <f t="shared" si="11"/>
        <v>2.2285405054819374</v>
      </c>
      <c r="S18" s="453">
        <f>S17/$B$17*100</f>
        <v>5.7501122677825167</v>
      </c>
      <c r="T18" s="453">
        <f>T17/$B$17*100</f>
        <v>9.5808291334395186</v>
      </c>
      <c r="U18" s="453">
        <f>U17/$B$17*100</f>
        <v>3.3391407861347124</v>
      </c>
      <c r="V18" s="455">
        <f>V17/$B$17*100</f>
        <v>3.8215752988191367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4" t="s">
        <v>193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8463453</v>
      </c>
      <c r="C4" s="380">
        <f>'2023.1분기'!C4+'2023.2분기'!C7</f>
        <v>31128</v>
      </c>
      <c r="D4" s="380">
        <f>'2023.1분기'!D4+'2023.2분기'!D7</f>
        <v>358907</v>
      </c>
      <c r="E4" s="380">
        <f>'2023.1분기'!E4+'2023.2분기'!E7</f>
        <v>324274</v>
      </c>
      <c r="F4" s="380">
        <f>'2023.1분기'!F4+'2023.2분기'!F7</f>
        <v>702789</v>
      </c>
      <c r="G4" s="380">
        <f>'2023.1분기'!G4+'2023.2분기'!G7</f>
        <v>522483</v>
      </c>
      <c r="H4" s="380">
        <f>'2023.1분기'!H4+'2023.2분기'!H7</f>
        <v>690286</v>
      </c>
      <c r="I4" s="380">
        <f>'2023.1분기'!I4+'2023.2분기'!I7</f>
        <v>346891</v>
      </c>
      <c r="J4" s="380">
        <f>'2023.1분기'!J4+'2023.2분기'!J7</f>
        <v>363765</v>
      </c>
      <c r="K4" s="380">
        <f>'2023.1분기'!K4+'2023.2분기'!K7</f>
        <v>299384</v>
      </c>
      <c r="L4" s="380">
        <f>'2023.1분기'!L4+'2023.2분기'!L7</f>
        <v>478722</v>
      </c>
      <c r="M4" s="380">
        <f>'2023.1분기'!M4+'2023.2분기'!M7</f>
        <v>358802</v>
      </c>
      <c r="N4" s="380">
        <f>'2023.1분기'!N4+'2023.2분기'!N7</f>
        <v>453889</v>
      </c>
      <c r="O4" s="380">
        <f>'2023.1분기'!O4+'2023.2분기'!O7</f>
        <v>546504</v>
      </c>
      <c r="P4" s="380">
        <f>'2023.1분기'!P4+'2023.2분기'!P7</f>
        <v>674621</v>
      </c>
      <c r="Q4" s="380">
        <f>'2023.1분기'!Q4+'2023.2분기'!Q7</f>
        <v>215032</v>
      </c>
      <c r="R4" s="380">
        <f>'2023.1분기'!R4+'2023.2분기'!R7</f>
        <v>188850</v>
      </c>
      <c r="S4" s="380">
        <f>'2023.1분기'!S4+'2023.2분기'!S7</f>
        <v>467457</v>
      </c>
      <c r="T4" s="380">
        <f>'2023.1분기'!T4+'2023.2분기'!T7</f>
        <v>842886</v>
      </c>
      <c r="U4" s="380">
        <f>'2023.1분기'!U4+'2023.2분기'!U7</f>
        <v>274863</v>
      </c>
      <c r="V4" s="381">
        <f>'2023.1분기'!V4+'2023.2분기'!V7</f>
        <v>321920</v>
      </c>
    </row>
    <row r="5" spans="1:22" ht="23.25" customHeight="1">
      <c r="A5" s="387" t="s">
        <v>4</v>
      </c>
      <c r="B5" s="433">
        <f>B4/181</f>
        <v>46759.408839779004</v>
      </c>
      <c r="C5" s="433">
        <f>C4/181</f>
        <v>171.97790055248618</v>
      </c>
      <c r="D5" s="433">
        <f t="shared" ref="D5:V5" si="0">D4/181</f>
        <v>1982.9116022099447</v>
      </c>
      <c r="E5" s="433">
        <f t="shared" si="0"/>
        <v>1791.5690607734807</v>
      </c>
      <c r="F5" s="433">
        <f t="shared" si="0"/>
        <v>3882.8121546961324</v>
      </c>
      <c r="G5" s="433">
        <f t="shared" si="0"/>
        <v>2886.6464088397788</v>
      </c>
      <c r="H5" s="433">
        <f t="shared" si="0"/>
        <v>3813.7348066298341</v>
      </c>
      <c r="I5" s="433">
        <f t="shared" si="0"/>
        <v>1916.5248618784531</v>
      </c>
      <c r="J5" s="433">
        <f t="shared" si="0"/>
        <v>2009.7513812154696</v>
      </c>
      <c r="K5" s="433">
        <f t="shared" si="0"/>
        <v>1654.0552486187846</v>
      </c>
      <c r="L5" s="433">
        <f t="shared" si="0"/>
        <v>2644.8729281767955</v>
      </c>
      <c r="M5" s="433">
        <f t="shared" si="0"/>
        <v>1982.3314917127072</v>
      </c>
      <c r="N5" s="433">
        <f t="shared" si="0"/>
        <v>2507.6740331491715</v>
      </c>
      <c r="O5" s="433">
        <f t="shared" si="0"/>
        <v>3019.3591160220994</v>
      </c>
      <c r="P5" s="433">
        <f t="shared" si="0"/>
        <v>3727.1878453038676</v>
      </c>
      <c r="Q5" s="433">
        <f t="shared" si="0"/>
        <v>1188.0220994475137</v>
      </c>
      <c r="R5" s="433">
        <f t="shared" si="0"/>
        <v>1043.3701657458564</v>
      </c>
      <c r="S5" s="433">
        <f t="shared" si="0"/>
        <v>2582.6353591160223</v>
      </c>
      <c r="T5" s="433">
        <f t="shared" si="0"/>
        <v>4656.8287292817677</v>
      </c>
      <c r="U5" s="433">
        <f t="shared" si="0"/>
        <v>1518.5801104972375</v>
      </c>
      <c r="V5" s="435">
        <f t="shared" si="0"/>
        <v>1778.5635359116022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0.36779314542185082</v>
      </c>
      <c r="D6" s="384">
        <f>D5/$B$5*100</f>
        <v>4.2406686727036824</v>
      </c>
      <c r="E6" s="384">
        <f t="shared" ref="E6:V6" si="1">E5/$B$5*100</f>
        <v>3.8314621703458389</v>
      </c>
      <c r="F6" s="384">
        <f>F5/$B$5*100</f>
        <v>8.3038093317231159</v>
      </c>
      <c r="G6" s="384">
        <f t="shared" si="1"/>
        <v>6.1734022744617354</v>
      </c>
      <c r="H6" s="384">
        <f t="shared" si="1"/>
        <v>8.1560800302193446</v>
      </c>
      <c r="I6" s="384">
        <f t="shared" si="1"/>
        <v>4.0986935237898763</v>
      </c>
      <c r="J6" s="384">
        <f t="shared" si="1"/>
        <v>4.2980684125025563</v>
      </c>
      <c r="K6" s="384">
        <f t="shared" si="1"/>
        <v>3.5373741663124973</v>
      </c>
      <c r="L6" s="384">
        <f t="shared" si="1"/>
        <v>5.6563438114443354</v>
      </c>
      <c r="M6" s="384">
        <f t="shared" si="1"/>
        <v>4.2394280443218628</v>
      </c>
      <c r="N6" s="384">
        <f t="shared" si="1"/>
        <v>5.3629292913896967</v>
      </c>
      <c r="O6" s="384">
        <f t="shared" si="1"/>
        <v>6.4572226016969676</v>
      </c>
      <c r="P6" s="384">
        <f t="shared" si="1"/>
        <v>7.9709900911601919</v>
      </c>
      <c r="Q6" s="384">
        <f t="shared" si="1"/>
        <v>2.5407124019002647</v>
      </c>
      <c r="R6" s="384">
        <f t="shared" si="1"/>
        <v>2.2313587610163372</v>
      </c>
      <c r="S6" s="384">
        <f t="shared" si="1"/>
        <v>5.5232421093376436</v>
      </c>
      <c r="T6" s="384">
        <f t="shared" si="1"/>
        <v>9.9591266117978083</v>
      </c>
      <c r="U6" s="384">
        <f t="shared" si="1"/>
        <v>3.2476460848781223</v>
      </c>
      <c r="V6" s="385">
        <f t="shared" si="1"/>
        <v>3.8036484635762737</v>
      </c>
    </row>
    <row r="7" spans="1:22" ht="23.25" customHeight="1" thickTop="1">
      <c r="A7" s="322" t="s">
        <v>70</v>
      </c>
      <c r="B7" s="323">
        <f>B10+B13+B16</f>
        <v>4366676</v>
      </c>
      <c r="C7" s="392">
        <f>C10+C13+C16</f>
        <v>16555</v>
      </c>
      <c r="D7" s="392">
        <f t="shared" ref="D7:U7" si="2">D10+D13+D16</f>
        <v>183817</v>
      </c>
      <c r="E7" s="392">
        <f t="shared" si="2"/>
        <v>169678</v>
      </c>
      <c r="F7" s="392">
        <f t="shared" si="2"/>
        <v>370853</v>
      </c>
      <c r="G7" s="392">
        <f t="shared" si="2"/>
        <v>270361</v>
      </c>
      <c r="H7" s="392">
        <f t="shared" si="2"/>
        <v>352926</v>
      </c>
      <c r="I7" s="392">
        <f t="shared" si="2"/>
        <v>178250</v>
      </c>
      <c r="J7" s="392">
        <f t="shared" si="2"/>
        <v>186034</v>
      </c>
      <c r="K7" s="392">
        <f t="shared" si="2"/>
        <v>153267</v>
      </c>
      <c r="L7" s="392">
        <f t="shared" si="2"/>
        <v>247329</v>
      </c>
      <c r="M7" s="392">
        <f t="shared" si="2"/>
        <v>187044</v>
      </c>
      <c r="N7" s="392">
        <f t="shared" si="2"/>
        <v>233275</v>
      </c>
      <c r="O7" s="392">
        <f t="shared" si="2"/>
        <v>279631</v>
      </c>
      <c r="P7" s="392">
        <f t="shared" si="2"/>
        <v>343432</v>
      </c>
      <c r="Q7" s="392">
        <f t="shared" si="2"/>
        <v>112534</v>
      </c>
      <c r="R7" s="392">
        <f t="shared" si="2"/>
        <v>99529</v>
      </c>
      <c r="S7" s="392">
        <f t="shared" si="2"/>
        <v>243477</v>
      </c>
      <c r="T7" s="392">
        <f t="shared" si="2"/>
        <v>435319</v>
      </c>
      <c r="U7" s="392">
        <f t="shared" si="2"/>
        <v>141628</v>
      </c>
      <c r="V7" s="471">
        <f>V10+V13+V16</f>
        <v>161737</v>
      </c>
    </row>
    <row r="8" spans="1:22" ht="23.25" customHeight="1">
      <c r="A8" s="306" t="s">
        <v>4</v>
      </c>
      <c r="B8" s="360">
        <f>B7/91</f>
        <v>47985.45054945055</v>
      </c>
      <c r="C8" s="360">
        <f>C7/91</f>
        <v>181.92307692307693</v>
      </c>
      <c r="D8" s="360">
        <f t="shared" ref="D8:V8" si="3">D7/91</f>
        <v>2019.967032967033</v>
      </c>
      <c r="E8" s="360">
        <f t="shared" si="3"/>
        <v>1864.5934065934066</v>
      </c>
      <c r="F8" s="360">
        <f t="shared" si="3"/>
        <v>4075.3076923076924</v>
      </c>
      <c r="G8" s="360">
        <f t="shared" si="3"/>
        <v>2971</v>
      </c>
      <c r="H8" s="360">
        <f t="shared" si="3"/>
        <v>3878.3076923076924</v>
      </c>
      <c r="I8" s="360">
        <f t="shared" si="3"/>
        <v>1958.7912087912089</v>
      </c>
      <c r="J8" s="360">
        <f t="shared" si="3"/>
        <v>2044.3296703296703</v>
      </c>
      <c r="K8" s="360">
        <f t="shared" si="3"/>
        <v>1684.2527472527472</v>
      </c>
      <c r="L8" s="360">
        <f t="shared" si="3"/>
        <v>2717.901098901099</v>
      </c>
      <c r="M8" s="360">
        <f t="shared" si="3"/>
        <v>2055.4285714285716</v>
      </c>
      <c r="N8" s="360">
        <f t="shared" si="3"/>
        <v>2563.4615384615386</v>
      </c>
      <c r="O8" s="360">
        <f t="shared" si="3"/>
        <v>3072.868131868132</v>
      </c>
      <c r="P8" s="360">
        <f t="shared" si="3"/>
        <v>3773.9780219780218</v>
      </c>
      <c r="Q8" s="360">
        <f t="shared" si="3"/>
        <v>1236.6373626373627</v>
      </c>
      <c r="R8" s="360">
        <f t="shared" si="3"/>
        <v>1093.7252747252746</v>
      </c>
      <c r="S8" s="360">
        <f t="shared" si="3"/>
        <v>2675.5714285714284</v>
      </c>
      <c r="T8" s="360">
        <f t="shared" si="3"/>
        <v>4783.7252747252751</v>
      </c>
      <c r="U8" s="360">
        <f t="shared" si="3"/>
        <v>1556.3516483516485</v>
      </c>
      <c r="V8" s="379">
        <f t="shared" si="3"/>
        <v>1777.3296703296703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0.37912132706891927</v>
      </c>
      <c r="D9" s="328">
        <f>D8/$B$8*100</f>
        <v>4.2095406208292072</v>
      </c>
      <c r="E9" s="328">
        <f t="shared" ref="E9:V9" si="4">E8/$B$8*100</f>
        <v>3.8857474197765072</v>
      </c>
      <c r="F9" s="328">
        <f>F8/$B$8*100</f>
        <v>8.4927986413464147</v>
      </c>
      <c r="G9" s="328">
        <f t="shared" si="4"/>
        <v>6.1914600487876816</v>
      </c>
      <c r="H9" s="328">
        <f t="shared" si="4"/>
        <v>8.0822575341060343</v>
      </c>
      <c r="I9" s="328">
        <f t="shared" si="4"/>
        <v>4.0820523437049143</v>
      </c>
      <c r="J9" s="328">
        <f t="shared" si="4"/>
        <v>4.2603115046776994</v>
      </c>
      <c r="K9" s="328">
        <f t="shared" si="4"/>
        <v>3.5099237955827269</v>
      </c>
      <c r="L9" s="328">
        <f t="shared" si="4"/>
        <v>5.6640107944807454</v>
      </c>
      <c r="M9" s="328">
        <f t="shared" si="4"/>
        <v>4.2834412262324939</v>
      </c>
      <c r="N9" s="328">
        <f t="shared" si="4"/>
        <v>5.342164154152953</v>
      </c>
      <c r="O9" s="328">
        <f t="shared" si="4"/>
        <v>6.4037496713747473</v>
      </c>
      <c r="P9" s="328">
        <f t="shared" si="4"/>
        <v>7.8648381514909733</v>
      </c>
      <c r="Q9" s="328">
        <f t="shared" si="4"/>
        <v>2.5771089954922237</v>
      </c>
      <c r="R9" s="328">
        <f t="shared" si="4"/>
        <v>2.279285204581242</v>
      </c>
      <c r="S9" s="328">
        <f t="shared" si="4"/>
        <v>5.5757972425707791</v>
      </c>
      <c r="T9" s="328">
        <f t="shared" si="4"/>
        <v>9.969116096545747</v>
      </c>
      <c r="U9" s="328">
        <f t="shared" si="4"/>
        <v>3.2433823805567439</v>
      </c>
      <c r="V9" s="329">
        <f t="shared" si="4"/>
        <v>3.7038928466412435</v>
      </c>
    </row>
    <row r="10" spans="1:22" ht="23.25" customHeight="1">
      <c r="A10" s="451" t="s">
        <v>30</v>
      </c>
      <c r="B10" s="462">
        <f>SUM(C10:V10)</f>
        <v>1429526</v>
      </c>
      <c r="C10" s="452">
        <v>5301</v>
      </c>
      <c r="D10" s="452">
        <v>60421</v>
      </c>
      <c r="E10" s="452">
        <v>55120</v>
      </c>
      <c r="F10" s="452">
        <v>122242</v>
      </c>
      <c r="G10" s="452">
        <v>84338</v>
      </c>
      <c r="H10" s="452">
        <v>113024</v>
      </c>
      <c r="I10" s="452">
        <v>58006</v>
      </c>
      <c r="J10" s="452">
        <v>61208</v>
      </c>
      <c r="K10" s="452">
        <v>49989</v>
      </c>
      <c r="L10" s="452">
        <v>81163</v>
      </c>
      <c r="M10" s="452">
        <v>61337</v>
      </c>
      <c r="N10" s="452">
        <v>77201</v>
      </c>
      <c r="O10" s="452">
        <v>92978</v>
      </c>
      <c r="P10" s="452">
        <v>113263</v>
      </c>
      <c r="Q10" s="452">
        <v>36024</v>
      </c>
      <c r="R10" s="452">
        <v>32966</v>
      </c>
      <c r="S10" s="452">
        <v>81446</v>
      </c>
      <c r="T10" s="452">
        <v>142160</v>
      </c>
      <c r="U10" s="452">
        <v>47016</v>
      </c>
      <c r="V10" s="472">
        <v>54323</v>
      </c>
    </row>
    <row r="11" spans="1:22" ht="23.25" customHeight="1">
      <c r="A11" s="427" t="s">
        <v>4</v>
      </c>
      <c r="B11" s="463">
        <f>B10/30</f>
        <v>47650.866666666669</v>
      </c>
      <c r="C11" s="463">
        <f>C10/30</f>
        <v>176.7</v>
      </c>
      <c r="D11" s="463">
        <f t="shared" ref="D11:V11" si="5">D10/30</f>
        <v>2014.0333333333333</v>
      </c>
      <c r="E11" s="463">
        <f t="shared" si="5"/>
        <v>1837.3333333333333</v>
      </c>
      <c r="F11" s="463">
        <f t="shared" si="5"/>
        <v>4074.7333333333331</v>
      </c>
      <c r="G11" s="463">
        <f t="shared" si="5"/>
        <v>2811.2666666666669</v>
      </c>
      <c r="H11" s="463">
        <f t="shared" si="5"/>
        <v>3767.4666666666667</v>
      </c>
      <c r="I11" s="463">
        <f t="shared" si="5"/>
        <v>1933.5333333333333</v>
      </c>
      <c r="J11" s="463">
        <f t="shared" si="5"/>
        <v>2040.2666666666667</v>
      </c>
      <c r="K11" s="463">
        <f t="shared" si="5"/>
        <v>1666.3</v>
      </c>
      <c r="L11" s="463">
        <f t="shared" si="5"/>
        <v>2705.4333333333334</v>
      </c>
      <c r="M11" s="463">
        <f t="shared" si="5"/>
        <v>2044.5666666666666</v>
      </c>
      <c r="N11" s="463">
        <f t="shared" si="5"/>
        <v>2573.3666666666668</v>
      </c>
      <c r="O11" s="463">
        <f t="shared" si="5"/>
        <v>3099.2666666666669</v>
      </c>
      <c r="P11" s="463">
        <f t="shared" si="5"/>
        <v>3775.4333333333334</v>
      </c>
      <c r="Q11" s="463">
        <f t="shared" si="5"/>
        <v>1200.8</v>
      </c>
      <c r="R11" s="463">
        <f t="shared" si="5"/>
        <v>1098.8666666666666</v>
      </c>
      <c r="S11" s="463">
        <f t="shared" si="5"/>
        <v>2714.8666666666668</v>
      </c>
      <c r="T11" s="463">
        <f t="shared" si="5"/>
        <v>4738.666666666667</v>
      </c>
      <c r="U11" s="463">
        <f t="shared" si="5"/>
        <v>1567.2</v>
      </c>
      <c r="V11" s="473">
        <f t="shared" si="5"/>
        <v>1810.7666666666667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0.3708222165948713</v>
      </c>
      <c r="D12" s="458">
        <f t="shared" ref="D12:Q12" si="6">D11/$B$11*100</f>
        <v>4.2266457553063042</v>
      </c>
      <c r="E12" s="458">
        <f t="shared" si="6"/>
        <v>3.8558235387114328</v>
      </c>
      <c r="F12" s="458">
        <f t="shared" si="6"/>
        <v>8.5512260707395313</v>
      </c>
      <c r="G12" s="458">
        <f t="shared" si="6"/>
        <v>5.8997178085603199</v>
      </c>
      <c r="H12" s="458">
        <f t="shared" si="6"/>
        <v>7.9063969455609753</v>
      </c>
      <c r="I12" s="458">
        <f t="shared" si="6"/>
        <v>4.0577086390873616</v>
      </c>
      <c r="J12" s="458">
        <f t="shared" si="6"/>
        <v>4.2816989687490814</v>
      </c>
      <c r="K12" s="458">
        <f t="shared" si="6"/>
        <v>3.496893375846259</v>
      </c>
      <c r="L12" s="458">
        <f t="shared" si="6"/>
        <v>5.6776162168439042</v>
      </c>
      <c r="M12" s="458">
        <f t="shared" si="6"/>
        <v>4.2907229389322055</v>
      </c>
      <c r="N12" s="458">
        <f t="shared" si="6"/>
        <v>5.4004614116847121</v>
      </c>
      <c r="O12" s="458">
        <f t="shared" si="6"/>
        <v>6.5041139510579038</v>
      </c>
      <c r="P12" s="458">
        <f t="shared" si="6"/>
        <v>7.9231157740397862</v>
      </c>
      <c r="Q12" s="458">
        <f t="shared" si="6"/>
        <v>2.5199961385802006</v>
      </c>
      <c r="R12" s="458">
        <f>R11/$B$11*100</f>
        <v>2.3060790779601068</v>
      </c>
      <c r="S12" s="458">
        <f>S11/$B$11*100</f>
        <v>5.6974129886409903</v>
      </c>
      <c r="T12" s="458">
        <f>T11/$B$11*100</f>
        <v>9.9445550483167153</v>
      </c>
      <c r="U12" s="458">
        <f>U11/$B$11*100</f>
        <v>3.288922342091015</v>
      </c>
      <c r="V12" s="474">
        <f>V11/$B$11*100</f>
        <v>3.8000707926963204</v>
      </c>
    </row>
    <row r="13" spans="1:22" ht="23.25" customHeight="1">
      <c r="A13" s="425" t="s">
        <v>77</v>
      </c>
      <c r="B13" s="465">
        <f>SUM(C13:V13)</f>
        <v>1513541</v>
      </c>
      <c r="C13" s="456">
        <v>5553</v>
      </c>
      <c r="D13" s="456">
        <v>63160</v>
      </c>
      <c r="E13" s="456">
        <v>58123</v>
      </c>
      <c r="F13" s="456">
        <v>130813</v>
      </c>
      <c r="G13" s="456">
        <v>96170</v>
      </c>
      <c r="H13" s="456">
        <v>124716</v>
      </c>
      <c r="I13" s="456">
        <v>61337</v>
      </c>
      <c r="J13" s="456">
        <v>62993</v>
      </c>
      <c r="K13" s="456">
        <v>52605</v>
      </c>
      <c r="L13" s="456">
        <v>86006</v>
      </c>
      <c r="M13" s="456">
        <v>64551</v>
      </c>
      <c r="N13" s="456">
        <v>80691</v>
      </c>
      <c r="O13" s="456">
        <v>96109</v>
      </c>
      <c r="P13" s="456">
        <v>118236</v>
      </c>
      <c r="Q13" s="456">
        <v>38647</v>
      </c>
      <c r="R13" s="456">
        <v>34212</v>
      </c>
      <c r="S13" s="456">
        <v>84423</v>
      </c>
      <c r="T13" s="456">
        <v>152509</v>
      </c>
      <c r="U13" s="456">
        <v>48753</v>
      </c>
      <c r="V13" s="475">
        <v>53934</v>
      </c>
    </row>
    <row r="14" spans="1:22" ht="23.25" customHeight="1">
      <c r="A14" s="427" t="s">
        <v>4</v>
      </c>
      <c r="B14" s="466">
        <f>B13/31</f>
        <v>48823.903225806454</v>
      </c>
      <c r="C14" s="466">
        <f>C13/31</f>
        <v>179.12903225806451</v>
      </c>
      <c r="D14" s="466">
        <f t="shared" ref="D14:V14" si="7">D13/31</f>
        <v>2037.4193548387098</v>
      </c>
      <c r="E14" s="466">
        <f t="shared" si="7"/>
        <v>1874.9354838709678</v>
      </c>
      <c r="F14" s="466">
        <f t="shared" si="7"/>
        <v>4219.7741935483873</v>
      </c>
      <c r="G14" s="466">
        <f t="shared" si="7"/>
        <v>3102.2580645161293</v>
      </c>
      <c r="H14" s="466">
        <f t="shared" si="7"/>
        <v>4023.0967741935483</v>
      </c>
      <c r="I14" s="466">
        <f t="shared" si="7"/>
        <v>1978.6129032258063</v>
      </c>
      <c r="J14" s="466">
        <f t="shared" si="7"/>
        <v>2032.0322580645161</v>
      </c>
      <c r="K14" s="466">
        <f t="shared" si="7"/>
        <v>1696.9354838709678</v>
      </c>
      <c r="L14" s="466">
        <f t="shared" si="7"/>
        <v>2774.3870967741937</v>
      </c>
      <c r="M14" s="466">
        <f t="shared" si="7"/>
        <v>2082.2903225806454</v>
      </c>
      <c r="N14" s="466">
        <f t="shared" si="7"/>
        <v>2602.9354838709678</v>
      </c>
      <c r="O14" s="466">
        <f t="shared" si="7"/>
        <v>3100.2903225806454</v>
      </c>
      <c r="P14" s="466">
        <f t="shared" si="7"/>
        <v>3814.0645161290322</v>
      </c>
      <c r="Q14" s="466">
        <f t="shared" si="7"/>
        <v>1246.6774193548388</v>
      </c>
      <c r="R14" s="466">
        <f t="shared" si="7"/>
        <v>1103.6129032258063</v>
      </c>
      <c r="S14" s="466">
        <f t="shared" si="7"/>
        <v>2723.3225806451615</v>
      </c>
      <c r="T14" s="466">
        <f t="shared" si="7"/>
        <v>4919.6451612903229</v>
      </c>
      <c r="U14" s="466">
        <f t="shared" si="7"/>
        <v>1572.6774193548388</v>
      </c>
      <c r="V14" s="476">
        <f t="shared" si="7"/>
        <v>1739.8064516129032</v>
      </c>
    </row>
    <row r="15" spans="1:22" ht="23.25" customHeight="1">
      <c r="A15" s="430" t="s">
        <v>5</v>
      </c>
      <c r="B15" s="467">
        <v>100</v>
      </c>
      <c r="C15" s="460">
        <f>C14/$B$14*100</f>
        <v>0.36688797990936484</v>
      </c>
      <c r="D15" s="460">
        <f t="shared" ref="D15:R15" si="8">D14/$B$14*100</f>
        <v>4.1729956439898226</v>
      </c>
      <c r="E15" s="460">
        <f t="shared" si="8"/>
        <v>3.840199902083921</v>
      </c>
      <c r="F15" s="460">
        <f t="shared" si="8"/>
        <v>8.6428448254787948</v>
      </c>
      <c r="G15" s="460">
        <f t="shared" si="8"/>
        <v>6.3539738930098357</v>
      </c>
      <c r="H15" s="460">
        <f t="shared" si="8"/>
        <v>8.2400146411626771</v>
      </c>
      <c r="I15" s="460">
        <f t="shared" si="8"/>
        <v>4.0525496170899888</v>
      </c>
      <c r="J15" s="460">
        <f t="shared" si="8"/>
        <v>4.1619619157987788</v>
      </c>
      <c r="K15" s="460">
        <f t="shared" si="8"/>
        <v>3.475624380178667</v>
      </c>
      <c r="L15" s="460">
        <f t="shared" si="8"/>
        <v>5.6824360886160337</v>
      </c>
      <c r="M15" s="460">
        <f t="shared" si="8"/>
        <v>4.264899332096058</v>
      </c>
      <c r="N15" s="460">
        <f t="shared" si="8"/>
        <v>5.331272823134622</v>
      </c>
      <c r="O15" s="460">
        <f t="shared" si="8"/>
        <v>6.3499436090598147</v>
      </c>
      <c r="P15" s="460">
        <f t="shared" si="8"/>
        <v>7.8118795592587178</v>
      </c>
      <c r="Q15" s="460">
        <f t="shared" si="8"/>
        <v>2.5534161281392445</v>
      </c>
      <c r="R15" s="460">
        <f t="shared" si="8"/>
        <v>2.2603946639040498</v>
      </c>
      <c r="S15" s="460">
        <f>S14/$B$14*100</f>
        <v>5.5778469166015325</v>
      </c>
      <c r="T15" s="460">
        <f>T14/$B$14*100</f>
        <v>10.076304507112791</v>
      </c>
      <c r="U15" s="460">
        <f>U14/$B$14*100</f>
        <v>3.2211218592690916</v>
      </c>
      <c r="V15" s="477">
        <f>V14/$B$14*100</f>
        <v>3.563431714106192</v>
      </c>
    </row>
    <row r="16" spans="1:22" ht="23.25" customHeight="1">
      <c r="A16" s="425" t="s">
        <v>80</v>
      </c>
      <c r="B16" s="465">
        <f>SUM(C16:V16)</f>
        <v>1423609</v>
      </c>
      <c r="C16" s="506">
        <v>5701</v>
      </c>
      <c r="D16" s="506">
        <v>60236</v>
      </c>
      <c r="E16" s="506">
        <v>56435</v>
      </c>
      <c r="F16" s="506">
        <v>117798</v>
      </c>
      <c r="G16" s="506">
        <v>89853</v>
      </c>
      <c r="H16" s="506">
        <v>115186</v>
      </c>
      <c r="I16" s="506">
        <v>58907</v>
      </c>
      <c r="J16" s="506">
        <v>61833</v>
      </c>
      <c r="K16" s="506">
        <v>50673</v>
      </c>
      <c r="L16" s="506">
        <v>80160</v>
      </c>
      <c r="M16" s="506">
        <v>61156</v>
      </c>
      <c r="N16" s="506">
        <v>75383</v>
      </c>
      <c r="O16" s="506">
        <v>90544</v>
      </c>
      <c r="P16" s="506">
        <v>111933</v>
      </c>
      <c r="Q16" s="506">
        <v>37863</v>
      </c>
      <c r="R16" s="506">
        <v>32351</v>
      </c>
      <c r="S16" s="506">
        <v>77608</v>
      </c>
      <c r="T16" s="506">
        <v>140650</v>
      </c>
      <c r="U16" s="506">
        <v>45859</v>
      </c>
      <c r="V16" s="506">
        <v>53480</v>
      </c>
    </row>
    <row r="17" spans="1:22" ht="23.25" customHeight="1">
      <c r="A17" s="427" t="s">
        <v>4</v>
      </c>
      <c r="B17" s="466">
        <f>B16/30</f>
        <v>47453.633333333331</v>
      </c>
      <c r="C17" s="466">
        <f>C16/30</f>
        <v>190.03333333333333</v>
      </c>
      <c r="D17" s="466">
        <f t="shared" ref="D17:V17" si="9">D16/30</f>
        <v>2007.8666666666666</v>
      </c>
      <c r="E17" s="466">
        <f t="shared" si="9"/>
        <v>1881.1666666666667</v>
      </c>
      <c r="F17" s="466">
        <f t="shared" si="9"/>
        <v>3926.6</v>
      </c>
      <c r="G17" s="466">
        <f t="shared" si="9"/>
        <v>2995.1</v>
      </c>
      <c r="H17" s="466">
        <f t="shared" si="9"/>
        <v>3839.5333333333333</v>
      </c>
      <c r="I17" s="466">
        <f t="shared" si="9"/>
        <v>1963.5666666666666</v>
      </c>
      <c r="J17" s="466">
        <f t="shared" si="9"/>
        <v>2061.1</v>
      </c>
      <c r="K17" s="466">
        <f t="shared" si="9"/>
        <v>1689.1</v>
      </c>
      <c r="L17" s="466">
        <f t="shared" si="9"/>
        <v>2672</v>
      </c>
      <c r="M17" s="466">
        <f t="shared" si="9"/>
        <v>2038.5333333333333</v>
      </c>
      <c r="N17" s="466">
        <f t="shared" si="9"/>
        <v>2512.7666666666669</v>
      </c>
      <c r="O17" s="466">
        <f t="shared" si="9"/>
        <v>3018.1333333333332</v>
      </c>
      <c r="P17" s="466">
        <f t="shared" si="9"/>
        <v>3731.1</v>
      </c>
      <c r="Q17" s="466">
        <f t="shared" si="9"/>
        <v>1262.0999999999999</v>
      </c>
      <c r="R17" s="466">
        <f t="shared" si="9"/>
        <v>1078.3666666666666</v>
      </c>
      <c r="S17" s="466">
        <f t="shared" si="9"/>
        <v>2586.9333333333334</v>
      </c>
      <c r="T17" s="466">
        <f t="shared" si="9"/>
        <v>4688.333333333333</v>
      </c>
      <c r="U17" s="466">
        <f t="shared" si="9"/>
        <v>1528.6333333333334</v>
      </c>
      <c r="V17" s="476">
        <f t="shared" si="9"/>
        <v>1782.6666666666667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0.40046108165936012</v>
      </c>
      <c r="D18" s="453">
        <f t="shared" ref="D18:R18" si="10">D17/$B$17*100</f>
        <v>4.2312179819037388</v>
      </c>
      <c r="E18" s="453">
        <f t="shared" si="10"/>
        <v>3.9642205127952974</v>
      </c>
      <c r="F18" s="453">
        <f t="shared" si="10"/>
        <v>8.2746034901437131</v>
      </c>
      <c r="G18" s="453">
        <f t="shared" si="10"/>
        <v>6.3116347255461296</v>
      </c>
      <c r="H18" s="453">
        <f t="shared" si="10"/>
        <v>8.0911261448895022</v>
      </c>
      <c r="I18" s="453">
        <f t="shared" si="10"/>
        <v>4.1378636971247023</v>
      </c>
      <c r="J18" s="453">
        <f t="shared" si="10"/>
        <v>4.3433976604531157</v>
      </c>
      <c r="K18" s="453">
        <f t="shared" si="10"/>
        <v>3.5594745467329867</v>
      </c>
      <c r="L18" s="453">
        <f t="shared" si="10"/>
        <v>5.6307595695166306</v>
      </c>
      <c r="M18" s="453">
        <f t="shared" si="10"/>
        <v>4.2958424679810259</v>
      </c>
      <c r="N18" s="453">
        <f t="shared" si="10"/>
        <v>5.29520394996098</v>
      </c>
      <c r="O18" s="453">
        <f t="shared" si="10"/>
        <v>6.3601733341106996</v>
      </c>
      <c r="P18" s="453">
        <f t="shared" si="10"/>
        <v>7.8626223914010103</v>
      </c>
      <c r="Q18" s="453">
        <f t="shared" si="10"/>
        <v>2.6596488221133754</v>
      </c>
      <c r="R18" s="453">
        <f t="shared" si="10"/>
        <v>2.2724638577025011</v>
      </c>
      <c r="S18" s="453">
        <f>S17/$B$17*100</f>
        <v>5.4514968646587656</v>
      </c>
      <c r="T18" s="453">
        <f>T17/$B$17*100</f>
        <v>9.8798195290982278</v>
      </c>
      <c r="U18" s="453">
        <f>U17/$B$17*100</f>
        <v>3.2213198989329235</v>
      </c>
      <c r="V18" s="478">
        <f>V17/$B$17*100</f>
        <v>3.7566494732753171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V18"/>
  <sheetViews>
    <sheetView workbookViewId="0">
      <selection activeCell="B6" sqref="B6"/>
    </sheetView>
  </sheetViews>
  <sheetFormatPr defaultRowHeight="13.5"/>
  <sheetData>
    <row r="1" spans="1:22" ht="25.5">
      <c r="A1" s="534" t="s">
        <v>194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12516122</v>
      </c>
      <c r="C4" s="380">
        <f>'2023.1분기'!C7+'2023.2분기'!C7+'2023.3분기'!C7</f>
        <v>46595</v>
      </c>
      <c r="D4" s="380">
        <f>'2023.1분기'!D7+'2023.2분기'!D7+'2023.3분기'!D7</f>
        <v>530040</v>
      </c>
      <c r="E4" s="380">
        <f>'2023.1분기'!E7+'2023.2분기'!E7+'2023.3분기'!E7</f>
        <v>482807</v>
      </c>
      <c r="F4" s="380">
        <f>'2023.1분기'!F7+'2023.2분기'!F7+'2023.3분기'!F7</f>
        <v>1025616</v>
      </c>
      <c r="G4" s="380">
        <f>'2023.1분기'!G7+'2023.2분기'!G7+'2023.3분기'!G7</f>
        <v>779397</v>
      </c>
      <c r="H4" s="380">
        <f>'2023.1분기'!H7+'2023.2분기'!H7+'2023.3분기'!H7</f>
        <v>1026942</v>
      </c>
      <c r="I4" s="380">
        <f>'2023.1분기'!I7+'2023.2분기'!I7+'2023.3분기'!I7</f>
        <v>514536</v>
      </c>
      <c r="J4" s="380">
        <f>'2023.1분기'!J7+'2023.2분기'!J7+'2023.3분기'!J7</f>
        <v>545722</v>
      </c>
      <c r="K4" s="380">
        <f>'2023.1분기'!K7+'2023.2분기'!K7+'2023.3분기'!K7</f>
        <v>444702</v>
      </c>
      <c r="L4" s="380">
        <f>'2023.1분기'!L7+'2023.2분기'!L7+'2023.3분기'!L7</f>
        <v>717638</v>
      </c>
      <c r="M4" s="380">
        <f>'2023.1분기'!M7+'2023.2분기'!M7+'2023.3분기'!M7</f>
        <v>533218</v>
      </c>
      <c r="N4" s="380">
        <f>'2023.1분기'!N7+'2023.2분기'!N7+'2023.3분기'!N7</f>
        <v>664081</v>
      </c>
      <c r="O4" s="380">
        <f>'2023.1분기'!O7+'2023.2분기'!O7+'2023.3분기'!O7</f>
        <v>801700</v>
      </c>
      <c r="P4" s="380">
        <f>'2023.1분기'!P7+'2023.2분기'!P7+'2023.3분기'!P7</f>
        <v>991448</v>
      </c>
      <c r="Q4" s="380">
        <f>'2023.1분기'!Q7+'2023.2분기'!Q7+'2023.3분기'!Q7</f>
        <v>318859</v>
      </c>
      <c r="R4" s="380">
        <f>'2023.1분기'!R7+'2023.2분기'!R7+'2023.3분기'!R7</f>
        <v>278792</v>
      </c>
      <c r="S4" s="380">
        <f>'2023.1분기'!S7+'2023.2분기'!S7+'2023.3분기'!S7</f>
        <v>683574</v>
      </c>
      <c r="T4" s="380">
        <f>'2023.1분기'!T7+'2023.2분기'!T7+'2023.3분기'!T7</f>
        <v>1249984</v>
      </c>
      <c r="U4" s="380">
        <f>'2023.1분기'!U7+'2023.2분기'!U7+'2023.3분기'!U7</f>
        <v>404386</v>
      </c>
      <c r="V4" s="381">
        <f>'2023.1분기'!V7+'2023.2분기'!V7+'2023.3분기'!V7</f>
        <v>476085</v>
      </c>
    </row>
    <row r="5" spans="1:22" ht="23.25" customHeight="1">
      <c r="A5" s="387" t="s">
        <v>4</v>
      </c>
      <c r="B5" s="433">
        <f>B4/273</f>
        <v>45846.600732600731</v>
      </c>
      <c r="C5" s="433">
        <f>C4/181</f>
        <v>257.43093922651934</v>
      </c>
      <c r="D5" s="433">
        <f t="shared" ref="D5:V5" si="0">D4/181</f>
        <v>2928.3977900552486</v>
      </c>
      <c r="E5" s="433">
        <f t="shared" si="0"/>
        <v>2667.441988950276</v>
      </c>
      <c r="F5" s="433">
        <f t="shared" si="0"/>
        <v>5666.3867403314916</v>
      </c>
      <c r="G5" s="433">
        <f t="shared" si="0"/>
        <v>4306.0607734806626</v>
      </c>
      <c r="H5" s="433">
        <f t="shared" si="0"/>
        <v>5673.7127071823206</v>
      </c>
      <c r="I5" s="433">
        <f t="shared" si="0"/>
        <v>2842.7403314917128</v>
      </c>
      <c r="J5" s="433">
        <f t="shared" si="0"/>
        <v>3015.0386740331492</v>
      </c>
      <c r="K5" s="433">
        <f t="shared" si="0"/>
        <v>2456.9171270718234</v>
      </c>
      <c r="L5" s="433">
        <f t="shared" si="0"/>
        <v>3964.8508287292816</v>
      </c>
      <c r="M5" s="433">
        <f t="shared" si="0"/>
        <v>2945.9558011049726</v>
      </c>
      <c r="N5" s="433">
        <f t="shared" si="0"/>
        <v>3668.9558011049726</v>
      </c>
      <c r="O5" s="433">
        <f t="shared" si="0"/>
        <v>4429.2817679558011</v>
      </c>
      <c r="P5" s="433">
        <f t="shared" si="0"/>
        <v>5477.6132596685084</v>
      </c>
      <c r="Q5" s="433">
        <f t="shared" si="0"/>
        <v>1761.6519337016575</v>
      </c>
      <c r="R5" s="433">
        <f t="shared" si="0"/>
        <v>1540.2872928176796</v>
      </c>
      <c r="S5" s="433">
        <f t="shared" si="0"/>
        <v>3776.6519337016575</v>
      </c>
      <c r="T5" s="433">
        <f t="shared" si="0"/>
        <v>6905.9889502762435</v>
      </c>
      <c r="U5" s="433">
        <f t="shared" si="0"/>
        <v>2234.1767955801106</v>
      </c>
      <c r="V5" s="435">
        <f t="shared" si="0"/>
        <v>2630.3038674033151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0.56150496462754029</v>
      </c>
      <c r="D6" s="384">
        <f>D5/$B$5*100</f>
        <v>6.387382582920516</v>
      </c>
      <c r="E6" s="384">
        <f t="shared" ref="E6:V6" si="1">E5/$B$5*100</f>
        <v>5.8181892361182275</v>
      </c>
      <c r="F6" s="384">
        <f>F5/$B$5*100</f>
        <v>12.359447919335535</v>
      </c>
      <c r="G6" s="384">
        <f t="shared" si="1"/>
        <v>9.3923228869151405</v>
      </c>
      <c r="H6" s="384">
        <f t="shared" si="1"/>
        <v>12.375427221473021</v>
      </c>
      <c r="I6" s="384">
        <f t="shared" si="1"/>
        <v>6.2005476656206895</v>
      </c>
      <c r="J6" s="384">
        <f t="shared" si="1"/>
        <v>6.5763625347455852</v>
      </c>
      <c r="K6" s="384">
        <f t="shared" si="1"/>
        <v>5.3589951878913276</v>
      </c>
      <c r="L6" s="384">
        <f t="shared" si="1"/>
        <v>8.6480802619461041</v>
      </c>
      <c r="M6" s="384">
        <f t="shared" si="1"/>
        <v>6.4256798847251373</v>
      </c>
      <c r="N6" s="384">
        <f t="shared" si="1"/>
        <v>8.0026779357188875</v>
      </c>
      <c r="O6" s="384">
        <f t="shared" si="1"/>
        <v>9.661090892625797</v>
      </c>
      <c r="P6" s="384">
        <f t="shared" si="1"/>
        <v>11.94769769653494</v>
      </c>
      <c r="Q6" s="384">
        <f t="shared" si="1"/>
        <v>3.8424919308117369</v>
      </c>
      <c r="R6" s="384">
        <f t="shared" si="1"/>
        <v>3.3596542997841228</v>
      </c>
      <c r="S6" s="384">
        <f t="shared" si="1"/>
        <v>8.2375833177445266</v>
      </c>
      <c r="T6" s="384">
        <f t="shared" si="1"/>
        <v>15.063251887648702</v>
      </c>
      <c r="U6" s="384">
        <f t="shared" si="1"/>
        <v>4.8731569186795252</v>
      </c>
      <c r="V6" s="385">
        <f t="shared" si="1"/>
        <v>5.7371840559009009</v>
      </c>
    </row>
    <row r="7" spans="1:22" ht="23.25" customHeight="1" thickTop="1">
      <c r="A7" s="322" t="s">
        <v>70</v>
      </c>
      <c r="B7" s="323">
        <f>B10+B13+B16</f>
        <v>4052669</v>
      </c>
      <c r="C7" s="392">
        <f>C10+C13+C16</f>
        <v>15467</v>
      </c>
      <c r="D7" s="392">
        <f t="shared" ref="D7:U7" si="2">D10+D13+D16</f>
        <v>171133</v>
      </c>
      <c r="E7" s="392">
        <f t="shared" si="2"/>
        <v>158533</v>
      </c>
      <c r="F7" s="392">
        <f t="shared" si="2"/>
        <v>322827</v>
      </c>
      <c r="G7" s="392">
        <f t="shared" si="2"/>
        <v>256914</v>
      </c>
      <c r="H7" s="392">
        <f t="shared" si="2"/>
        <v>336656</v>
      </c>
      <c r="I7" s="392">
        <f t="shared" si="2"/>
        <v>167645</v>
      </c>
      <c r="J7" s="392">
        <f t="shared" si="2"/>
        <v>181957</v>
      </c>
      <c r="K7" s="392">
        <f t="shared" si="2"/>
        <v>145318</v>
      </c>
      <c r="L7" s="392">
        <f t="shared" si="2"/>
        <v>238916</v>
      </c>
      <c r="M7" s="392">
        <f t="shared" si="2"/>
        <v>174416</v>
      </c>
      <c r="N7" s="392">
        <f t="shared" si="2"/>
        <v>210192</v>
      </c>
      <c r="O7" s="392">
        <f t="shared" si="2"/>
        <v>255196</v>
      </c>
      <c r="P7" s="392">
        <f t="shared" si="2"/>
        <v>316827</v>
      </c>
      <c r="Q7" s="392">
        <f t="shared" si="2"/>
        <v>103827</v>
      </c>
      <c r="R7" s="392">
        <f t="shared" si="2"/>
        <v>89942</v>
      </c>
      <c r="S7" s="392">
        <f t="shared" si="2"/>
        <v>216117</v>
      </c>
      <c r="T7" s="392">
        <f t="shared" si="2"/>
        <v>407098</v>
      </c>
      <c r="U7" s="392">
        <f t="shared" si="2"/>
        <v>129523</v>
      </c>
      <c r="V7" s="471">
        <f>V10+V13+V16</f>
        <v>154165</v>
      </c>
    </row>
    <row r="8" spans="1:22" ht="23.25" customHeight="1">
      <c r="A8" s="306" t="s">
        <v>4</v>
      </c>
      <c r="B8" s="360">
        <f>B7/91</f>
        <v>44534.824175824178</v>
      </c>
      <c r="C8" s="360">
        <f>C7/91</f>
        <v>169.96703296703296</v>
      </c>
      <c r="D8" s="360">
        <f t="shared" ref="D8:V8" si="3">D7/91</f>
        <v>1880.5824175824175</v>
      </c>
      <c r="E8" s="360">
        <f t="shared" si="3"/>
        <v>1742.1208791208792</v>
      </c>
      <c r="F8" s="360">
        <f t="shared" si="3"/>
        <v>3547.5494505494507</v>
      </c>
      <c r="G8" s="360">
        <f t="shared" si="3"/>
        <v>2823.2307692307691</v>
      </c>
      <c r="H8" s="360">
        <f t="shared" si="3"/>
        <v>3699.5164835164837</v>
      </c>
      <c r="I8" s="360">
        <f t="shared" si="3"/>
        <v>1842.2527472527472</v>
      </c>
      <c r="J8" s="360">
        <f t="shared" si="3"/>
        <v>1999.5274725274726</v>
      </c>
      <c r="K8" s="360">
        <f t="shared" si="3"/>
        <v>1596.901098901099</v>
      </c>
      <c r="L8" s="360">
        <f t="shared" si="3"/>
        <v>2625.4505494505493</v>
      </c>
      <c r="M8" s="360">
        <f t="shared" si="3"/>
        <v>1916.6593406593406</v>
      </c>
      <c r="N8" s="360">
        <f t="shared" si="3"/>
        <v>2309.802197802198</v>
      </c>
      <c r="O8" s="360">
        <f t="shared" si="3"/>
        <v>2804.3516483516482</v>
      </c>
      <c r="P8" s="360">
        <f t="shared" si="3"/>
        <v>3481.6153846153848</v>
      </c>
      <c r="Q8" s="360">
        <f t="shared" si="3"/>
        <v>1140.9560439560439</v>
      </c>
      <c r="R8" s="360">
        <f t="shared" si="3"/>
        <v>988.37362637362639</v>
      </c>
      <c r="S8" s="360">
        <f t="shared" si="3"/>
        <v>2374.9120879120878</v>
      </c>
      <c r="T8" s="360">
        <f t="shared" si="3"/>
        <v>4473.6043956043959</v>
      </c>
      <c r="U8" s="360">
        <f t="shared" si="3"/>
        <v>1423.3296703296703</v>
      </c>
      <c r="V8" s="379">
        <f t="shared" si="3"/>
        <v>1694.1208791208792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0.38164972268892428</v>
      </c>
      <c r="D9" s="328">
        <f>D8/$B$8*100</f>
        <v>4.2227233460220903</v>
      </c>
      <c r="E9" s="328">
        <f t="shared" ref="E9:V9" si="4">E8/$B$8*100</f>
        <v>3.9118171259483567</v>
      </c>
      <c r="F9" s="328">
        <f>F8/$B$8*100</f>
        <v>7.9657874847415364</v>
      </c>
      <c r="G9" s="328">
        <f t="shared" si="4"/>
        <v>6.3393778273034389</v>
      </c>
      <c r="H9" s="328">
        <f t="shared" si="4"/>
        <v>8.3070193988208754</v>
      </c>
      <c r="I9" s="328">
        <f t="shared" si="4"/>
        <v>4.1366566082746949</v>
      </c>
      <c r="J9" s="328">
        <f t="shared" si="4"/>
        <v>4.489806594123527</v>
      </c>
      <c r="K9" s="328">
        <f t="shared" si="4"/>
        <v>3.5857357213234042</v>
      </c>
      <c r="L9" s="328">
        <f t="shared" si="4"/>
        <v>5.8952754345346232</v>
      </c>
      <c r="M9" s="328">
        <f t="shared" si="4"/>
        <v>4.30373168891908</v>
      </c>
      <c r="N9" s="328">
        <f t="shared" si="4"/>
        <v>5.1865079531538347</v>
      </c>
      <c r="O9" s="328">
        <f t="shared" si="4"/>
        <v>6.2969860109473528</v>
      </c>
      <c r="P9" s="328">
        <f t="shared" si="4"/>
        <v>7.8177369037540441</v>
      </c>
      <c r="Q9" s="328">
        <f t="shared" si="4"/>
        <v>2.5619412786980629</v>
      </c>
      <c r="R9" s="328">
        <f t="shared" si="4"/>
        <v>2.2193275591961741</v>
      </c>
      <c r="S9" s="328">
        <f t="shared" si="4"/>
        <v>5.332707901878984</v>
      </c>
      <c r="T9" s="328">
        <f t="shared" si="4"/>
        <v>10.0451825698077</v>
      </c>
      <c r="U9" s="328">
        <f t="shared" si="4"/>
        <v>3.19599256687383</v>
      </c>
      <c r="V9" s="329">
        <f t="shared" si="4"/>
        <v>3.8040363029894624</v>
      </c>
    </row>
    <row r="10" spans="1:22" ht="23.25" customHeight="1">
      <c r="A10" s="451" t="s">
        <v>97</v>
      </c>
      <c r="B10" s="462">
        <f>SUM(C10:V10)</f>
        <v>1332690</v>
      </c>
      <c r="C10" s="452">
        <v>5174</v>
      </c>
      <c r="D10" s="452">
        <v>57173</v>
      </c>
      <c r="E10" s="452">
        <v>51462</v>
      </c>
      <c r="F10" s="452">
        <v>101346</v>
      </c>
      <c r="G10" s="452">
        <v>86001</v>
      </c>
      <c r="H10" s="452">
        <v>114014</v>
      </c>
      <c r="I10" s="452">
        <v>55927</v>
      </c>
      <c r="J10" s="452">
        <v>57728</v>
      </c>
      <c r="K10" s="452">
        <v>48419</v>
      </c>
      <c r="L10" s="452">
        <v>76710</v>
      </c>
      <c r="M10" s="452">
        <v>58976</v>
      </c>
      <c r="N10" s="452">
        <v>69270</v>
      </c>
      <c r="O10" s="452">
        <v>84460</v>
      </c>
      <c r="P10" s="452">
        <v>105680</v>
      </c>
      <c r="Q10" s="452">
        <v>33538</v>
      </c>
      <c r="R10" s="452">
        <v>29686</v>
      </c>
      <c r="S10" s="452">
        <v>70241</v>
      </c>
      <c r="T10" s="452">
        <v>131402</v>
      </c>
      <c r="U10" s="452">
        <v>43106</v>
      </c>
      <c r="V10" s="472">
        <v>52377</v>
      </c>
    </row>
    <row r="11" spans="1:22" ht="23.25" customHeight="1">
      <c r="A11" s="427" t="s">
        <v>4</v>
      </c>
      <c r="B11" s="463">
        <f>B10/30</f>
        <v>44423</v>
      </c>
      <c r="C11" s="463">
        <f>C10/30</f>
        <v>172.46666666666667</v>
      </c>
      <c r="D11" s="463">
        <f t="shared" ref="D11:V11" si="5">D10/30</f>
        <v>1905.7666666666667</v>
      </c>
      <c r="E11" s="463">
        <f t="shared" si="5"/>
        <v>1715.4</v>
      </c>
      <c r="F11" s="463">
        <f t="shared" si="5"/>
        <v>3378.2</v>
      </c>
      <c r="G11" s="463">
        <f t="shared" si="5"/>
        <v>2866.7</v>
      </c>
      <c r="H11" s="463">
        <f t="shared" si="5"/>
        <v>3800.4666666666667</v>
      </c>
      <c r="I11" s="463">
        <f t="shared" si="5"/>
        <v>1864.2333333333333</v>
      </c>
      <c r="J11" s="463">
        <f t="shared" si="5"/>
        <v>1924.2666666666667</v>
      </c>
      <c r="K11" s="463">
        <f t="shared" si="5"/>
        <v>1613.9666666666667</v>
      </c>
      <c r="L11" s="463">
        <f t="shared" si="5"/>
        <v>2557</v>
      </c>
      <c r="M11" s="463">
        <f t="shared" si="5"/>
        <v>1965.8666666666666</v>
      </c>
      <c r="N11" s="463">
        <f t="shared" si="5"/>
        <v>2309</v>
      </c>
      <c r="O11" s="463">
        <f t="shared" si="5"/>
        <v>2815.3333333333335</v>
      </c>
      <c r="P11" s="463">
        <f t="shared" si="5"/>
        <v>3522.6666666666665</v>
      </c>
      <c r="Q11" s="463">
        <f t="shared" si="5"/>
        <v>1117.9333333333334</v>
      </c>
      <c r="R11" s="463">
        <f t="shared" si="5"/>
        <v>989.5333333333333</v>
      </c>
      <c r="S11" s="463">
        <f t="shared" si="5"/>
        <v>2341.3666666666668</v>
      </c>
      <c r="T11" s="463">
        <f t="shared" si="5"/>
        <v>4380.0666666666666</v>
      </c>
      <c r="U11" s="463">
        <f t="shared" si="5"/>
        <v>1436.8666666666666</v>
      </c>
      <c r="V11" s="473">
        <f t="shared" si="5"/>
        <v>1745.9</v>
      </c>
    </row>
    <row r="12" spans="1:22" ht="23.25" customHeight="1">
      <c r="A12" s="430" t="s">
        <v>5</v>
      </c>
      <c r="B12" s="464">
        <v>100</v>
      </c>
      <c r="C12" s="458">
        <f>C11/$B$11*100</f>
        <v>0.38823732450907567</v>
      </c>
      <c r="D12" s="458">
        <f t="shared" ref="D12:Q12" si="6">D11/$B$11*100</f>
        <v>4.2900449466867761</v>
      </c>
      <c r="E12" s="458">
        <f t="shared" si="6"/>
        <v>3.8615131801094029</v>
      </c>
      <c r="F12" s="458">
        <f t="shared" si="6"/>
        <v>7.6046192287778851</v>
      </c>
      <c r="G12" s="458">
        <f t="shared" si="6"/>
        <v>6.4531886635301534</v>
      </c>
      <c r="H12" s="458">
        <f t="shared" si="6"/>
        <v>8.5551778733238777</v>
      </c>
      <c r="I12" s="458">
        <f t="shared" si="6"/>
        <v>4.1965498352955297</v>
      </c>
      <c r="J12" s="458">
        <f t="shared" si="6"/>
        <v>4.3316900404445144</v>
      </c>
      <c r="K12" s="458">
        <f t="shared" si="6"/>
        <v>3.6331780083890477</v>
      </c>
      <c r="L12" s="458">
        <f t="shared" si="6"/>
        <v>5.7560272831641264</v>
      </c>
      <c r="M12" s="458">
        <f t="shared" si="6"/>
        <v>4.425335224245698</v>
      </c>
      <c r="N12" s="458">
        <f t="shared" si="6"/>
        <v>5.1977579181955296</v>
      </c>
      <c r="O12" s="458">
        <f t="shared" si="6"/>
        <v>6.3375578716730825</v>
      </c>
      <c r="P12" s="458">
        <f t="shared" si="6"/>
        <v>7.9298261411130859</v>
      </c>
      <c r="Q12" s="458">
        <f t="shared" si="6"/>
        <v>2.5165642422468841</v>
      </c>
      <c r="R12" s="458">
        <f>R11/$B$11*100</f>
        <v>2.2275247807066907</v>
      </c>
      <c r="S12" s="458">
        <f>S11/$B$11*100</f>
        <v>5.2706180732203292</v>
      </c>
      <c r="T12" s="458">
        <f>T11/$B$11*100</f>
        <v>9.8599074053230673</v>
      </c>
      <c r="U12" s="458">
        <f>U11/$B$11*100</f>
        <v>3.2345106513892947</v>
      </c>
      <c r="V12" s="474">
        <f>V11/$B$11*100</f>
        <v>3.9301713076559439</v>
      </c>
    </row>
    <row r="13" spans="1:22" ht="23.25" customHeight="1">
      <c r="A13" s="425" t="s">
        <v>98</v>
      </c>
      <c r="B13" s="465">
        <f>SUM(C13:V13)</f>
        <v>1314416</v>
      </c>
      <c r="C13" s="456">
        <v>4961</v>
      </c>
      <c r="D13" s="456">
        <v>56327</v>
      </c>
      <c r="E13" s="456">
        <v>51639</v>
      </c>
      <c r="F13" s="456">
        <v>101452</v>
      </c>
      <c r="G13" s="456">
        <v>84278</v>
      </c>
      <c r="H13" s="456">
        <v>111207</v>
      </c>
      <c r="I13" s="456">
        <v>55314</v>
      </c>
      <c r="J13" s="456">
        <v>58740</v>
      </c>
      <c r="K13" s="456">
        <v>47913</v>
      </c>
      <c r="L13" s="456">
        <v>77293</v>
      </c>
      <c r="M13" s="456">
        <v>55490</v>
      </c>
      <c r="N13" s="456">
        <v>68209</v>
      </c>
      <c r="O13" s="456">
        <v>82088</v>
      </c>
      <c r="P13" s="456">
        <v>102902</v>
      </c>
      <c r="Q13" s="456">
        <v>33397</v>
      </c>
      <c r="R13" s="456">
        <v>28644</v>
      </c>
      <c r="S13" s="456">
        <v>69230</v>
      </c>
      <c r="T13" s="456">
        <v>133002</v>
      </c>
      <c r="U13" s="456">
        <v>41719</v>
      </c>
      <c r="V13" s="475">
        <v>50611</v>
      </c>
    </row>
    <row r="14" spans="1:22" ht="23.25" customHeight="1">
      <c r="A14" s="427" t="s">
        <v>4</v>
      </c>
      <c r="B14" s="466">
        <f>B13/31</f>
        <v>42400.516129032258</v>
      </c>
      <c r="C14" s="466">
        <f>C13/31</f>
        <v>160.03225806451613</v>
      </c>
      <c r="D14" s="466">
        <f t="shared" ref="D14:V14" si="7">D13/31</f>
        <v>1817</v>
      </c>
      <c r="E14" s="466">
        <f t="shared" si="7"/>
        <v>1665.7741935483871</v>
      </c>
      <c r="F14" s="466">
        <f t="shared" si="7"/>
        <v>3272.6451612903224</v>
      </c>
      <c r="G14" s="466">
        <f t="shared" si="7"/>
        <v>2718.6451612903224</v>
      </c>
      <c r="H14" s="466">
        <f t="shared" si="7"/>
        <v>3587.3225806451615</v>
      </c>
      <c r="I14" s="466">
        <f t="shared" si="7"/>
        <v>1784.3225806451612</v>
      </c>
      <c r="J14" s="466">
        <f t="shared" si="7"/>
        <v>1894.8387096774193</v>
      </c>
      <c r="K14" s="466">
        <f t="shared" si="7"/>
        <v>1545.5806451612902</v>
      </c>
      <c r="L14" s="466">
        <f t="shared" si="7"/>
        <v>2493.3225806451615</v>
      </c>
      <c r="M14" s="466">
        <f t="shared" si="7"/>
        <v>1790</v>
      </c>
      <c r="N14" s="466">
        <f t="shared" si="7"/>
        <v>2200.2903225806454</v>
      </c>
      <c r="O14" s="466">
        <f t="shared" si="7"/>
        <v>2648</v>
      </c>
      <c r="P14" s="466">
        <f t="shared" si="7"/>
        <v>3319.4193548387098</v>
      </c>
      <c r="Q14" s="466">
        <f t="shared" si="7"/>
        <v>1077.3225806451612</v>
      </c>
      <c r="R14" s="466">
        <f t="shared" si="7"/>
        <v>924</v>
      </c>
      <c r="S14" s="466">
        <f t="shared" si="7"/>
        <v>2233.2258064516127</v>
      </c>
      <c r="T14" s="466">
        <f t="shared" si="7"/>
        <v>4290.3870967741932</v>
      </c>
      <c r="U14" s="466">
        <f t="shared" si="7"/>
        <v>1345.7741935483871</v>
      </c>
      <c r="V14" s="476">
        <f t="shared" si="7"/>
        <v>1632.6129032258063</v>
      </c>
    </row>
    <row r="15" spans="1:22" ht="23.25" customHeight="1">
      <c r="A15" s="430" t="s">
        <v>5</v>
      </c>
      <c r="B15" s="467">
        <v>100</v>
      </c>
      <c r="C15" s="460">
        <f>C14/$B$14*100</f>
        <v>0.37742997650667676</v>
      </c>
      <c r="D15" s="460">
        <f t="shared" ref="D15:R15" si="8">D14/$B$14*100</f>
        <v>4.2853251938503485</v>
      </c>
      <c r="E15" s="460">
        <f t="shared" si="8"/>
        <v>3.9286648975666765</v>
      </c>
      <c r="F15" s="460">
        <f t="shared" si="8"/>
        <v>7.7184087838249082</v>
      </c>
      <c r="G15" s="460">
        <f t="shared" si="8"/>
        <v>6.4118209151440633</v>
      </c>
      <c r="H15" s="460">
        <f t="shared" si="8"/>
        <v>8.4605634745773024</v>
      </c>
      <c r="I15" s="460">
        <f t="shared" si="8"/>
        <v>4.2082567467224985</v>
      </c>
      <c r="J15" s="460">
        <f t="shared" si="8"/>
        <v>4.4689048216089882</v>
      </c>
      <c r="K15" s="460">
        <f t="shared" si="8"/>
        <v>3.645192998259303</v>
      </c>
      <c r="L15" s="460">
        <f t="shared" si="8"/>
        <v>5.8804062032111606</v>
      </c>
      <c r="M15" s="460">
        <f t="shared" si="8"/>
        <v>4.2216467237160842</v>
      </c>
      <c r="N15" s="460">
        <f t="shared" si="8"/>
        <v>5.1893007997468086</v>
      </c>
      <c r="O15" s="460">
        <f t="shared" si="8"/>
        <v>6.2452069968716151</v>
      </c>
      <c r="P15" s="460">
        <f t="shared" si="8"/>
        <v>7.828723935192512</v>
      </c>
      <c r="Q15" s="460">
        <f t="shared" si="8"/>
        <v>2.5408242139474866</v>
      </c>
      <c r="R15" s="460">
        <f t="shared" si="8"/>
        <v>2.1792187557059561</v>
      </c>
      <c r="S15" s="460">
        <f>S14/$B$14*100</f>
        <v>5.2669778821925473</v>
      </c>
      <c r="T15" s="460">
        <f>T14/$B$14*100</f>
        <v>10.118714318754488</v>
      </c>
      <c r="U15" s="460">
        <f>U14/$B$14*100</f>
        <v>3.1739571033827949</v>
      </c>
      <c r="V15" s="477">
        <f>V14/$B$14*100</f>
        <v>3.8504552592177816</v>
      </c>
    </row>
    <row r="16" spans="1:22" ht="23.25" customHeight="1">
      <c r="A16" s="425" t="s">
        <v>99</v>
      </c>
      <c r="B16" s="465">
        <f>SUM(C16:V16)</f>
        <v>1405563</v>
      </c>
      <c r="C16" s="506">
        <v>5332</v>
      </c>
      <c r="D16" s="506">
        <v>57633</v>
      </c>
      <c r="E16" s="506">
        <v>55432</v>
      </c>
      <c r="F16" s="506">
        <v>120029</v>
      </c>
      <c r="G16" s="506">
        <v>86635</v>
      </c>
      <c r="H16" s="506">
        <v>111435</v>
      </c>
      <c r="I16" s="506">
        <v>56404</v>
      </c>
      <c r="J16" s="506">
        <v>65489</v>
      </c>
      <c r="K16" s="506">
        <v>48986</v>
      </c>
      <c r="L16" s="506">
        <v>84913</v>
      </c>
      <c r="M16" s="506">
        <v>59950</v>
      </c>
      <c r="N16" s="506">
        <v>72713</v>
      </c>
      <c r="O16" s="506">
        <v>88648</v>
      </c>
      <c r="P16" s="506">
        <v>108245</v>
      </c>
      <c r="Q16" s="506">
        <v>36892</v>
      </c>
      <c r="R16" s="506">
        <v>31612</v>
      </c>
      <c r="S16" s="506">
        <v>76646</v>
      </c>
      <c r="T16" s="506">
        <v>142694</v>
      </c>
      <c r="U16" s="506">
        <v>44698</v>
      </c>
      <c r="V16" s="507">
        <v>51177</v>
      </c>
    </row>
    <row r="17" spans="1:22" ht="23.25" customHeight="1">
      <c r="A17" s="427" t="s">
        <v>4</v>
      </c>
      <c r="B17" s="466">
        <f>B16/30</f>
        <v>46852.1</v>
      </c>
      <c r="C17" s="466">
        <f>C16/30</f>
        <v>177.73333333333332</v>
      </c>
      <c r="D17" s="466">
        <f t="shared" ref="D17:V17" si="9">D16/30</f>
        <v>1921.1</v>
      </c>
      <c r="E17" s="466">
        <f t="shared" si="9"/>
        <v>1847.7333333333333</v>
      </c>
      <c r="F17" s="466">
        <f t="shared" si="9"/>
        <v>4000.9666666666667</v>
      </c>
      <c r="G17" s="466">
        <f t="shared" si="9"/>
        <v>2887.8333333333335</v>
      </c>
      <c r="H17" s="466">
        <f t="shared" si="9"/>
        <v>3714.5</v>
      </c>
      <c r="I17" s="466">
        <f t="shared" si="9"/>
        <v>1880.1333333333334</v>
      </c>
      <c r="J17" s="466">
        <f t="shared" si="9"/>
        <v>2182.9666666666667</v>
      </c>
      <c r="K17" s="466">
        <f t="shared" si="9"/>
        <v>1632.8666666666666</v>
      </c>
      <c r="L17" s="466">
        <f t="shared" si="9"/>
        <v>2830.4333333333334</v>
      </c>
      <c r="M17" s="466">
        <f t="shared" si="9"/>
        <v>1998.3333333333333</v>
      </c>
      <c r="N17" s="466">
        <f t="shared" si="9"/>
        <v>2423.7666666666669</v>
      </c>
      <c r="O17" s="466">
        <f t="shared" si="9"/>
        <v>2954.9333333333334</v>
      </c>
      <c r="P17" s="466">
        <f t="shared" si="9"/>
        <v>3608.1666666666665</v>
      </c>
      <c r="Q17" s="466">
        <f t="shared" si="9"/>
        <v>1229.7333333333333</v>
      </c>
      <c r="R17" s="466">
        <f t="shared" si="9"/>
        <v>1053.7333333333333</v>
      </c>
      <c r="S17" s="466">
        <f t="shared" si="9"/>
        <v>2554.8666666666668</v>
      </c>
      <c r="T17" s="466">
        <f t="shared" si="9"/>
        <v>4756.4666666666662</v>
      </c>
      <c r="U17" s="466">
        <f t="shared" si="9"/>
        <v>1489.9333333333334</v>
      </c>
      <c r="V17" s="476">
        <f t="shared" si="9"/>
        <v>1705.9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0.37934976945181392</v>
      </c>
      <c r="D18" s="453">
        <f t="shared" ref="D18:R18" si="10">D17/$B$17*100</f>
        <v>4.100349824234133</v>
      </c>
      <c r="E18" s="453">
        <f t="shared" si="10"/>
        <v>3.9437577682394886</v>
      </c>
      <c r="F18" s="453">
        <f t="shared" si="10"/>
        <v>8.5395674188919308</v>
      </c>
      <c r="G18" s="453">
        <f t="shared" si="10"/>
        <v>6.1637222949095847</v>
      </c>
      <c r="H18" s="453">
        <f t="shared" si="10"/>
        <v>7.9281398272436032</v>
      </c>
      <c r="I18" s="453">
        <f t="shared" si="10"/>
        <v>4.0129115521680641</v>
      </c>
      <c r="J18" s="453">
        <f t="shared" si="10"/>
        <v>4.6592717651218765</v>
      </c>
      <c r="K18" s="453">
        <f t="shared" si="10"/>
        <v>3.4851515015691219</v>
      </c>
      <c r="L18" s="453">
        <f t="shared" si="10"/>
        <v>6.041209109801553</v>
      </c>
      <c r="M18" s="453">
        <f t="shared" si="10"/>
        <v>4.2651948009445331</v>
      </c>
      <c r="N18" s="453">
        <f t="shared" si="10"/>
        <v>5.1732295172823992</v>
      </c>
      <c r="O18" s="453">
        <f t="shared" si="10"/>
        <v>6.3069389276752448</v>
      </c>
      <c r="P18" s="453">
        <f t="shared" si="10"/>
        <v>7.701184507560316</v>
      </c>
      <c r="Q18" s="453">
        <f t="shared" si="10"/>
        <v>2.624713371083331</v>
      </c>
      <c r="R18" s="453">
        <f t="shared" si="10"/>
        <v>2.2490631867799591</v>
      </c>
      <c r="S18" s="453">
        <f>S17/$B$17*100</f>
        <v>5.4530462170674667</v>
      </c>
      <c r="T18" s="453">
        <f>T17/$B$17*100</f>
        <v>10.152088522535099</v>
      </c>
      <c r="U18" s="453">
        <f>U17/$B$17*100</f>
        <v>3.1800780185591111</v>
      </c>
      <c r="V18" s="478">
        <f>V17/$B$17*100</f>
        <v>3.6410320988813734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4" t="s">
        <v>195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17099867</v>
      </c>
      <c r="C4" s="380">
        <f>'2023.1분기'!C4+'2023.2분기'!C7+'2023.3분기'!C7+'2023.4분기'!C7</f>
        <v>63305</v>
      </c>
      <c r="D4" s="380">
        <f>'2023.1분기'!D4+'2023.2분기'!D7+'2023.3분기'!D7+'2023.4분기'!D7</f>
        <v>724013</v>
      </c>
      <c r="E4" s="380">
        <f>'2023.1분기'!E4+'2023.2분기'!E7+'2023.3분기'!E7+'2023.4분기'!E7</f>
        <v>659701</v>
      </c>
      <c r="F4" s="380">
        <f>'2023.1분기'!F4+'2023.2분기'!F7+'2023.3분기'!F7+'2023.4분기'!F7</f>
        <v>1402340</v>
      </c>
      <c r="G4" s="380">
        <f>'2023.1분기'!G4+'2023.2분기'!G7+'2023.3분기'!G7+'2023.4분기'!G7</f>
        <v>1077490</v>
      </c>
      <c r="H4" s="380">
        <f>'2023.1분기'!H4+'2023.2분기'!H7+'2023.3분기'!H7+'2023.4분기'!H7</f>
        <v>1408382</v>
      </c>
      <c r="I4" s="380">
        <f>'2023.1분기'!I4+'2023.2분기'!I7+'2023.3분기'!I7+'2023.4분기'!I7</f>
        <v>699641</v>
      </c>
      <c r="J4" s="380">
        <f>'2023.1분기'!J4+'2023.2분기'!J7+'2023.3분기'!J7+'2023.4분기'!J7</f>
        <v>735536</v>
      </c>
      <c r="K4" s="380">
        <f>'2023.1분기'!K4+'2023.2분기'!K7+'2023.3분기'!K7+'2023.4분기'!K7</f>
        <v>606732</v>
      </c>
      <c r="L4" s="380">
        <f>'2023.1분기'!L4+'2023.2분기'!L7+'2023.3분기'!L7+'2023.4분기'!L7</f>
        <v>988953</v>
      </c>
      <c r="M4" s="380">
        <f>'2023.1분기'!M4+'2023.2분기'!M7+'2023.3분기'!M7+'2023.4분기'!M7</f>
        <v>734520</v>
      </c>
      <c r="N4" s="380">
        <f>'2023.1분기'!N4+'2023.2분기'!N7+'2023.3분기'!N7+'2023.4분기'!N7</f>
        <v>904008</v>
      </c>
      <c r="O4" s="380">
        <f>'2023.1분기'!O4+'2023.2분기'!O7+'2023.3분기'!O7+'2023.4분기'!O7</f>
        <v>1094459</v>
      </c>
      <c r="P4" s="380">
        <f>'2023.1분기'!P4+'2023.2분기'!P7+'2023.3분기'!P7+'2023.4분기'!P7</f>
        <v>1353365</v>
      </c>
      <c r="Q4" s="380">
        <f>'2023.1분기'!Q4+'2023.2분기'!Q7+'2023.3분기'!Q7+'2023.4분기'!Q7</f>
        <v>444200</v>
      </c>
      <c r="R4" s="380">
        <f>'2023.1분기'!R4+'2023.2분기'!R7+'2023.3분기'!R7+'2023.4분기'!R7</f>
        <v>382992</v>
      </c>
      <c r="S4" s="380">
        <f>'2023.1분기'!S4+'2023.2분기'!S7+'2023.3분기'!S7+'2023.4분기'!S7</f>
        <v>929603</v>
      </c>
      <c r="T4" s="380">
        <f>'2023.1분기'!T4+'2023.2분기'!T7+'2023.3분기'!T7+'2023.4분기'!T7</f>
        <v>1699147</v>
      </c>
      <c r="U4" s="380">
        <f>'2023.1분기'!U4+'2023.2분기'!U7+'2023.3분기'!U7+'2023.4분기'!U7</f>
        <v>555548</v>
      </c>
      <c r="V4" s="381">
        <f>'2023.1분기'!V4+'2023.2분기'!V7+'2023.3분기'!V7+'2023.4분기'!V7</f>
        <v>635932</v>
      </c>
    </row>
    <row r="5" spans="1:22" ht="23.25" customHeight="1">
      <c r="A5" s="387" t="s">
        <v>4</v>
      </c>
      <c r="B5" s="433">
        <f>B4/365</f>
        <v>46848.950684931508</v>
      </c>
      <c r="C5" s="433">
        <f>C4/365</f>
        <v>173.43835616438355</v>
      </c>
      <c r="D5" s="433">
        <f t="shared" ref="D5:V5" si="0">D4/365</f>
        <v>1983.5972602739726</v>
      </c>
      <c r="E5" s="433">
        <f t="shared" si="0"/>
        <v>1807.4</v>
      </c>
      <c r="F5" s="433">
        <f t="shared" si="0"/>
        <v>3842.027397260274</v>
      </c>
      <c r="G5" s="433">
        <f t="shared" si="0"/>
        <v>2952.027397260274</v>
      </c>
      <c r="H5" s="433">
        <f t="shared" si="0"/>
        <v>3858.5808219178084</v>
      </c>
      <c r="I5" s="433">
        <f t="shared" si="0"/>
        <v>1916.8246575342466</v>
      </c>
      <c r="J5" s="433">
        <f t="shared" si="0"/>
        <v>2015.1671232876713</v>
      </c>
      <c r="K5" s="433">
        <f t="shared" si="0"/>
        <v>1662.2794520547945</v>
      </c>
      <c r="L5" s="433">
        <f t="shared" si="0"/>
        <v>2709.4602739726029</v>
      </c>
      <c r="M5" s="433">
        <f t="shared" si="0"/>
        <v>2012.3835616438357</v>
      </c>
      <c r="N5" s="433">
        <f t="shared" si="0"/>
        <v>2476.7342465753422</v>
      </c>
      <c r="O5" s="433">
        <f t="shared" si="0"/>
        <v>2998.5178082191783</v>
      </c>
      <c r="P5" s="433">
        <f t="shared" si="0"/>
        <v>3707.8493150684931</v>
      </c>
      <c r="Q5" s="433">
        <f t="shared" si="0"/>
        <v>1216.986301369863</v>
      </c>
      <c r="R5" s="433">
        <f t="shared" si="0"/>
        <v>1049.2931506849316</v>
      </c>
      <c r="S5" s="433">
        <f t="shared" si="0"/>
        <v>2546.8575342465751</v>
      </c>
      <c r="T5" s="433">
        <f t="shared" si="0"/>
        <v>4655.1972602739725</v>
      </c>
      <c r="U5" s="433">
        <f t="shared" si="0"/>
        <v>1522.0493150684931</v>
      </c>
      <c r="V5" s="433">
        <f t="shared" si="0"/>
        <v>1742.2794520547945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0.37020755775468894</v>
      </c>
      <c r="D6" s="384">
        <f>D5/$B$5*100</f>
        <v>4.2340270833685434</v>
      </c>
      <c r="E6" s="384">
        <f t="shared" ref="E6:V6" si="1">E5/$B$5*100</f>
        <v>3.8579305909221402</v>
      </c>
      <c r="F6" s="384">
        <f>F5/$B$5*100</f>
        <v>8.2008824980919428</v>
      </c>
      <c r="G6" s="384">
        <f t="shared" si="1"/>
        <v>6.3011601201342682</v>
      </c>
      <c r="H6" s="384">
        <f t="shared" si="1"/>
        <v>8.2362161062422299</v>
      </c>
      <c r="I6" s="384">
        <f t="shared" si="1"/>
        <v>4.0914996590324364</v>
      </c>
      <c r="J6" s="384">
        <f t="shared" si="1"/>
        <v>4.3014135723979603</v>
      </c>
      <c r="K6" s="384">
        <f t="shared" si="1"/>
        <v>3.5481679477390089</v>
      </c>
      <c r="L6" s="384">
        <f t="shared" si="1"/>
        <v>5.7833958591607759</v>
      </c>
      <c r="M6" s="384">
        <f t="shared" si="1"/>
        <v>4.2954720057179392</v>
      </c>
      <c r="N6" s="384">
        <f t="shared" si="1"/>
        <v>5.2866376095205885</v>
      </c>
      <c r="O6" s="384">
        <f t="shared" si="1"/>
        <v>6.4003948100882893</v>
      </c>
      <c r="P6" s="384">
        <f t="shared" si="1"/>
        <v>7.9144767617198424</v>
      </c>
      <c r="Q6" s="384">
        <f t="shared" si="1"/>
        <v>2.597681022899184</v>
      </c>
      <c r="R6" s="384">
        <f t="shared" si="1"/>
        <v>2.2397367184200907</v>
      </c>
      <c r="S6" s="384">
        <f t="shared" si="1"/>
        <v>5.4363171362677845</v>
      </c>
      <c r="T6" s="384">
        <f t="shared" si="1"/>
        <v>9.9366094484828444</v>
      </c>
      <c r="U6" s="384">
        <f t="shared" si="1"/>
        <v>3.2488439822368207</v>
      </c>
      <c r="V6" s="385">
        <f t="shared" si="1"/>
        <v>3.7189295098026203</v>
      </c>
    </row>
    <row r="7" spans="1:22" ht="23.25" customHeight="1" thickTop="1">
      <c r="A7" s="322" t="s">
        <v>70</v>
      </c>
      <c r="B7" s="323">
        <f>B10+B13+B16</f>
        <v>4583745</v>
      </c>
      <c r="C7" s="392">
        <f>C10+C13+C16</f>
        <v>16710</v>
      </c>
      <c r="D7" s="392">
        <f t="shared" ref="D7:U7" si="2">D10+D13+D16</f>
        <v>193973</v>
      </c>
      <c r="E7" s="392">
        <f t="shared" si="2"/>
        <v>176894</v>
      </c>
      <c r="F7" s="392">
        <f t="shared" si="2"/>
        <v>376724</v>
      </c>
      <c r="G7" s="392">
        <f t="shared" si="2"/>
        <v>298093</v>
      </c>
      <c r="H7" s="392">
        <f t="shared" si="2"/>
        <v>381440</v>
      </c>
      <c r="I7" s="392">
        <f t="shared" si="2"/>
        <v>185105</v>
      </c>
      <c r="J7" s="392">
        <f t="shared" si="2"/>
        <v>189814</v>
      </c>
      <c r="K7" s="392">
        <f t="shared" si="2"/>
        <v>162030</v>
      </c>
      <c r="L7" s="392">
        <f t="shared" si="2"/>
        <v>271315</v>
      </c>
      <c r="M7" s="392">
        <f t="shared" si="2"/>
        <v>201302</v>
      </c>
      <c r="N7" s="392">
        <f t="shared" si="2"/>
        <v>239927</v>
      </c>
      <c r="O7" s="392">
        <f t="shared" si="2"/>
        <v>292759</v>
      </c>
      <c r="P7" s="392">
        <f t="shared" si="2"/>
        <v>361917</v>
      </c>
      <c r="Q7" s="392">
        <f t="shared" si="2"/>
        <v>125341</v>
      </c>
      <c r="R7" s="392">
        <f t="shared" si="2"/>
        <v>104200</v>
      </c>
      <c r="S7" s="392">
        <f t="shared" si="2"/>
        <v>246029</v>
      </c>
      <c r="T7" s="392">
        <f t="shared" si="2"/>
        <v>449163</v>
      </c>
      <c r="U7" s="392">
        <f t="shared" si="2"/>
        <v>151162</v>
      </c>
      <c r="V7" s="471">
        <f>V10+V13+V16</f>
        <v>159847</v>
      </c>
    </row>
    <row r="8" spans="1:22" ht="23.25" customHeight="1">
      <c r="A8" s="306" t="s">
        <v>4</v>
      </c>
      <c r="B8" s="360">
        <f>B7/92</f>
        <v>49823.315217391304</v>
      </c>
      <c r="C8" s="360">
        <f>C7/92</f>
        <v>181.63043478260869</v>
      </c>
      <c r="D8" s="360">
        <f t="shared" ref="D8:V8" si="3">D7/92</f>
        <v>2108.4021739130435</v>
      </c>
      <c r="E8" s="360">
        <f t="shared" si="3"/>
        <v>1922.7608695652175</v>
      </c>
      <c r="F8" s="360">
        <f t="shared" si="3"/>
        <v>4094.8260869565215</v>
      </c>
      <c r="G8" s="360">
        <f t="shared" si="3"/>
        <v>3240.141304347826</v>
      </c>
      <c r="H8" s="360">
        <f t="shared" si="3"/>
        <v>4146.086956521739</v>
      </c>
      <c r="I8" s="360">
        <f t="shared" si="3"/>
        <v>2012.0108695652175</v>
      </c>
      <c r="J8" s="360">
        <f t="shared" si="3"/>
        <v>2063.195652173913</v>
      </c>
      <c r="K8" s="360">
        <f t="shared" si="3"/>
        <v>1761.195652173913</v>
      </c>
      <c r="L8" s="360">
        <f t="shared" si="3"/>
        <v>2949.0760869565215</v>
      </c>
      <c r="M8" s="360">
        <f t="shared" si="3"/>
        <v>2188.0652173913045</v>
      </c>
      <c r="N8" s="360">
        <f t="shared" si="3"/>
        <v>2607.9021739130435</v>
      </c>
      <c r="O8" s="360">
        <f t="shared" si="3"/>
        <v>3182.163043478261</v>
      </c>
      <c r="P8" s="360">
        <f t="shared" si="3"/>
        <v>3933.8804347826085</v>
      </c>
      <c r="Q8" s="360">
        <f t="shared" si="3"/>
        <v>1362.4021739130435</v>
      </c>
      <c r="R8" s="360">
        <f t="shared" si="3"/>
        <v>1132.608695652174</v>
      </c>
      <c r="S8" s="360">
        <f t="shared" si="3"/>
        <v>2674.228260869565</v>
      </c>
      <c r="T8" s="360">
        <f t="shared" si="3"/>
        <v>4882.20652173913</v>
      </c>
      <c r="U8" s="360">
        <f t="shared" si="3"/>
        <v>1643.0652173913043</v>
      </c>
      <c r="V8" s="379">
        <f t="shared" si="3"/>
        <v>1737.4673913043478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0.36454907504671397</v>
      </c>
      <c r="D9" s="328">
        <f>D8/$B$8*100</f>
        <v>4.2317580930003738</v>
      </c>
      <c r="E9" s="328">
        <f t="shared" ref="E9:V9" si="4">E8/$B$8*100</f>
        <v>3.8591588319158245</v>
      </c>
      <c r="F9" s="328">
        <f>F8/$B$8*100</f>
        <v>8.2186945390723096</v>
      </c>
      <c r="G9" s="328">
        <f t="shared" si="4"/>
        <v>6.5032631614542256</v>
      </c>
      <c r="H9" s="328">
        <f t="shared" si="4"/>
        <v>8.3215798435558685</v>
      </c>
      <c r="I9" s="328">
        <f t="shared" si="4"/>
        <v>4.0382918334244167</v>
      </c>
      <c r="J9" s="328">
        <f t="shared" si="4"/>
        <v>4.1410244243517038</v>
      </c>
      <c r="K9" s="328">
        <f t="shared" si="4"/>
        <v>3.5348825032806146</v>
      </c>
      <c r="L9" s="328">
        <f t="shared" si="4"/>
        <v>5.9190683600418428</v>
      </c>
      <c r="M9" s="328">
        <f t="shared" si="4"/>
        <v>4.3916491864185296</v>
      </c>
      <c r="N9" s="328">
        <f t="shared" si="4"/>
        <v>5.2343007737123246</v>
      </c>
      <c r="O9" s="328">
        <f t="shared" si="4"/>
        <v>6.386895431573965</v>
      </c>
      <c r="P9" s="328">
        <f t="shared" si="4"/>
        <v>7.8956617351096101</v>
      </c>
      <c r="Q9" s="328">
        <f t="shared" si="4"/>
        <v>2.7344671224075512</v>
      </c>
      <c r="R9" s="328">
        <f t="shared" si="4"/>
        <v>2.2732503662398327</v>
      </c>
      <c r="S9" s="328">
        <f t="shared" si="4"/>
        <v>5.3674233623380001</v>
      </c>
      <c r="T9" s="328">
        <f t="shared" si="4"/>
        <v>9.7990398680554875</v>
      </c>
      <c r="U9" s="328">
        <f t="shared" si="4"/>
        <v>3.2977837990551393</v>
      </c>
      <c r="V9" s="329">
        <f t="shared" si="4"/>
        <v>3.4872576899456664</v>
      </c>
    </row>
    <row r="10" spans="1:22" ht="23.25" customHeight="1">
      <c r="A10" s="451" t="s">
        <v>101</v>
      </c>
      <c r="B10" s="462">
        <f>SUM(C10:V10)</f>
        <v>1550134</v>
      </c>
      <c r="C10" s="452">
        <v>5687</v>
      </c>
      <c r="D10" s="452">
        <v>65608</v>
      </c>
      <c r="E10" s="452">
        <v>60009</v>
      </c>
      <c r="F10" s="452">
        <v>125570</v>
      </c>
      <c r="G10" s="452">
        <v>110994</v>
      </c>
      <c r="H10" s="452">
        <v>136381</v>
      </c>
      <c r="I10" s="452">
        <v>60520</v>
      </c>
      <c r="J10" s="452">
        <v>62631</v>
      </c>
      <c r="K10" s="452">
        <v>54405</v>
      </c>
      <c r="L10" s="452">
        <v>90947</v>
      </c>
      <c r="M10" s="452">
        <v>66384</v>
      </c>
      <c r="N10" s="452">
        <v>79736</v>
      </c>
      <c r="O10" s="452">
        <v>97236</v>
      </c>
      <c r="P10" s="452">
        <v>119701</v>
      </c>
      <c r="Q10" s="452">
        <v>42989</v>
      </c>
      <c r="R10" s="452">
        <v>36000</v>
      </c>
      <c r="S10" s="452">
        <v>82860</v>
      </c>
      <c r="T10" s="452">
        <v>150865</v>
      </c>
      <c r="U10" s="452">
        <v>49571</v>
      </c>
      <c r="V10" s="472">
        <v>52040</v>
      </c>
    </row>
    <row r="11" spans="1:22" ht="23.25" customHeight="1">
      <c r="A11" s="427" t="s">
        <v>4</v>
      </c>
      <c r="B11" s="463">
        <f>B10/30</f>
        <v>51671.133333333331</v>
      </c>
      <c r="C11" s="463">
        <f>C10/30</f>
        <v>189.56666666666666</v>
      </c>
      <c r="D11" s="463">
        <f t="shared" ref="D11:V11" si="5">D10/30</f>
        <v>2186.9333333333334</v>
      </c>
      <c r="E11" s="463">
        <f t="shared" si="5"/>
        <v>2000.3</v>
      </c>
      <c r="F11" s="463">
        <f t="shared" si="5"/>
        <v>4185.666666666667</v>
      </c>
      <c r="G11" s="463">
        <f t="shared" si="5"/>
        <v>3699.8</v>
      </c>
      <c r="H11" s="463">
        <f t="shared" si="5"/>
        <v>4546.0333333333338</v>
      </c>
      <c r="I11" s="463">
        <f t="shared" si="5"/>
        <v>2017.3333333333333</v>
      </c>
      <c r="J11" s="463">
        <f t="shared" si="5"/>
        <v>2087.6999999999998</v>
      </c>
      <c r="K11" s="463">
        <f t="shared" si="5"/>
        <v>1813.5</v>
      </c>
      <c r="L11" s="463">
        <f t="shared" si="5"/>
        <v>3031.5666666666666</v>
      </c>
      <c r="M11" s="463">
        <f t="shared" si="5"/>
        <v>2212.8000000000002</v>
      </c>
      <c r="N11" s="463">
        <f t="shared" si="5"/>
        <v>2657.8666666666668</v>
      </c>
      <c r="O11" s="463">
        <f t="shared" si="5"/>
        <v>3241.2</v>
      </c>
      <c r="P11" s="463">
        <f t="shared" si="5"/>
        <v>3990.0333333333333</v>
      </c>
      <c r="Q11" s="463">
        <f t="shared" si="5"/>
        <v>1432.9666666666667</v>
      </c>
      <c r="R11" s="463">
        <f t="shared" si="5"/>
        <v>1200</v>
      </c>
      <c r="S11" s="463">
        <f t="shared" si="5"/>
        <v>2762</v>
      </c>
      <c r="T11" s="463">
        <f t="shared" si="5"/>
        <v>5028.833333333333</v>
      </c>
      <c r="U11" s="463">
        <f t="shared" si="5"/>
        <v>1652.3666666666666</v>
      </c>
      <c r="V11" s="473">
        <f t="shared" si="5"/>
        <v>1734.6666666666667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0.36687150917275541</v>
      </c>
      <c r="D12" s="458">
        <f t="shared" ref="D12:Q12" si="6">D11/$B$11*100</f>
        <v>4.2324082950248174</v>
      </c>
      <c r="E12" s="458">
        <f t="shared" si="6"/>
        <v>3.8712137144272694</v>
      </c>
      <c r="F12" s="458">
        <f t="shared" si="6"/>
        <v>8.1005900135085103</v>
      </c>
      <c r="G12" s="458">
        <f t="shared" si="6"/>
        <v>7.1602842076878517</v>
      </c>
      <c r="H12" s="458">
        <f t="shared" si="6"/>
        <v>8.7980135910830946</v>
      </c>
      <c r="I12" s="458">
        <f t="shared" si="6"/>
        <v>3.9041786064946642</v>
      </c>
      <c r="J12" s="458">
        <f t="shared" si="6"/>
        <v>4.0403603817476421</v>
      </c>
      <c r="K12" s="458">
        <f t="shared" si="6"/>
        <v>3.5096965810697656</v>
      </c>
      <c r="L12" s="458">
        <f t="shared" si="6"/>
        <v>5.8670411719244919</v>
      </c>
      <c r="M12" s="458">
        <f t="shared" si="6"/>
        <v>4.2824684833698248</v>
      </c>
      <c r="N12" s="458">
        <f t="shared" si="6"/>
        <v>5.1438133735535123</v>
      </c>
      <c r="O12" s="458">
        <f t="shared" si="6"/>
        <v>6.2727480333958221</v>
      </c>
      <c r="P12" s="458">
        <f t="shared" si="6"/>
        <v>7.7219775838733948</v>
      </c>
      <c r="Q12" s="458">
        <f t="shared" si="6"/>
        <v>2.7732441195406334</v>
      </c>
      <c r="R12" s="458">
        <f>R11/$B$11*100</f>
        <v>2.3223798716756101</v>
      </c>
      <c r="S12" s="458">
        <f>S11/$B$11*100</f>
        <v>5.3453443379733621</v>
      </c>
      <c r="T12" s="458">
        <f>T11/$B$11*100</f>
        <v>9.7323844261205803</v>
      </c>
      <c r="U12" s="458">
        <f>U11/$B$11*100</f>
        <v>3.1978525727453238</v>
      </c>
      <c r="V12" s="474">
        <f>V11/$B$11*100</f>
        <v>3.3571291256110767</v>
      </c>
    </row>
    <row r="13" spans="1:22" ht="23.25" customHeight="1">
      <c r="A13" s="425" t="s">
        <v>102</v>
      </c>
      <c r="B13" s="465">
        <f>SUM(C13:V13)</f>
        <v>1502747</v>
      </c>
      <c r="C13" s="456">
        <v>5589</v>
      </c>
      <c r="D13" s="456">
        <v>61848</v>
      </c>
      <c r="E13" s="456">
        <v>58706</v>
      </c>
      <c r="F13" s="456">
        <v>130333</v>
      </c>
      <c r="G13" s="456">
        <v>89609</v>
      </c>
      <c r="H13" s="456">
        <v>118917</v>
      </c>
      <c r="I13" s="456">
        <v>59219</v>
      </c>
      <c r="J13" s="456">
        <v>64293</v>
      </c>
      <c r="K13" s="456">
        <v>52785</v>
      </c>
      <c r="L13" s="456">
        <v>88262</v>
      </c>
      <c r="M13" s="456">
        <v>68929</v>
      </c>
      <c r="N13" s="456">
        <v>80172</v>
      </c>
      <c r="O13" s="456">
        <v>96156</v>
      </c>
      <c r="P13" s="456">
        <v>118648</v>
      </c>
      <c r="Q13" s="456">
        <v>42213</v>
      </c>
      <c r="R13" s="456">
        <v>35419</v>
      </c>
      <c r="S13" s="456">
        <v>83925</v>
      </c>
      <c r="T13" s="456">
        <v>144824</v>
      </c>
      <c r="U13" s="456">
        <v>48447</v>
      </c>
      <c r="V13" s="475">
        <v>54453</v>
      </c>
    </row>
    <row r="14" spans="1:22" ht="23.25" customHeight="1">
      <c r="A14" s="427" t="s">
        <v>4</v>
      </c>
      <c r="B14" s="466">
        <f>B13/31</f>
        <v>48475.709677419356</v>
      </c>
      <c r="C14" s="466">
        <f>C13/31</f>
        <v>180.29032258064515</v>
      </c>
      <c r="D14" s="466">
        <f t="shared" ref="D14:V14" si="7">D13/31</f>
        <v>1995.0967741935483</v>
      </c>
      <c r="E14" s="466">
        <f t="shared" si="7"/>
        <v>1893.741935483871</v>
      </c>
      <c r="F14" s="466">
        <f t="shared" si="7"/>
        <v>4204.2903225806449</v>
      </c>
      <c r="G14" s="466">
        <f t="shared" si="7"/>
        <v>2890.6129032258063</v>
      </c>
      <c r="H14" s="466">
        <f t="shared" si="7"/>
        <v>3836.0322580645161</v>
      </c>
      <c r="I14" s="466">
        <f t="shared" si="7"/>
        <v>1910.2903225806451</v>
      </c>
      <c r="J14" s="466">
        <f t="shared" si="7"/>
        <v>2073.9677419354839</v>
      </c>
      <c r="K14" s="466">
        <f t="shared" si="7"/>
        <v>1702.741935483871</v>
      </c>
      <c r="L14" s="466">
        <f t="shared" si="7"/>
        <v>2847.1612903225805</v>
      </c>
      <c r="M14" s="466">
        <f t="shared" si="7"/>
        <v>2223.516129032258</v>
      </c>
      <c r="N14" s="466">
        <f t="shared" si="7"/>
        <v>2586.1935483870966</v>
      </c>
      <c r="O14" s="466">
        <f t="shared" si="7"/>
        <v>3101.8064516129034</v>
      </c>
      <c r="P14" s="466">
        <f t="shared" si="7"/>
        <v>3827.3548387096776</v>
      </c>
      <c r="Q14" s="466">
        <f t="shared" si="7"/>
        <v>1361.7096774193549</v>
      </c>
      <c r="R14" s="466">
        <f t="shared" si="7"/>
        <v>1142.5483870967741</v>
      </c>
      <c r="S14" s="466">
        <f t="shared" si="7"/>
        <v>2707.2580645161293</v>
      </c>
      <c r="T14" s="466">
        <f t="shared" si="7"/>
        <v>4671.7419354838712</v>
      </c>
      <c r="U14" s="466">
        <f t="shared" si="7"/>
        <v>1562.8064516129032</v>
      </c>
      <c r="V14" s="476">
        <f t="shared" si="7"/>
        <v>1756.5483870967741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0.37191889253480453</v>
      </c>
      <c r="D15" s="460">
        <f t="shared" ref="D15:R15" si="8">D14/$B$14*100</f>
        <v>4.1156628494350675</v>
      </c>
      <c r="E15" s="460">
        <f t="shared" si="8"/>
        <v>3.9065790848359705</v>
      </c>
      <c r="F15" s="460">
        <f t="shared" si="8"/>
        <v>8.6729835428052748</v>
      </c>
      <c r="G15" s="460">
        <f t="shared" si="8"/>
        <v>5.963013068733459</v>
      </c>
      <c r="H15" s="460">
        <f t="shared" si="8"/>
        <v>7.9133080951084915</v>
      </c>
      <c r="I15" s="460">
        <f t="shared" si="8"/>
        <v>3.9407165677256382</v>
      </c>
      <c r="J15" s="460">
        <f t="shared" si="8"/>
        <v>4.2783648877688663</v>
      </c>
      <c r="K15" s="460">
        <f t="shared" si="8"/>
        <v>3.5125673183842654</v>
      </c>
      <c r="L15" s="460">
        <f t="shared" si="8"/>
        <v>5.8733772218477229</v>
      </c>
      <c r="M15" s="460">
        <f t="shared" si="8"/>
        <v>4.5868665849940138</v>
      </c>
      <c r="N15" s="460">
        <f t="shared" si="8"/>
        <v>5.335029782125666</v>
      </c>
      <c r="O15" s="460">
        <f t="shared" si="8"/>
        <v>6.3986818805826937</v>
      </c>
      <c r="P15" s="460">
        <f t="shared" si="8"/>
        <v>7.8954075436517268</v>
      </c>
      <c r="Q15" s="460">
        <f t="shared" si="8"/>
        <v>2.8090556826930948</v>
      </c>
      <c r="R15" s="460">
        <f t="shared" si="8"/>
        <v>2.3569503050080951</v>
      </c>
      <c r="S15" s="460">
        <f>S14/$B$14*100</f>
        <v>5.584772420107976</v>
      </c>
      <c r="T15" s="460">
        <f>T14/$B$14*100</f>
        <v>9.6372842534372065</v>
      </c>
      <c r="U15" s="460">
        <f>U14/$B$14*100</f>
        <v>3.2238959718435636</v>
      </c>
      <c r="V15" s="477">
        <f>V14/$B$14*100</f>
        <v>3.6235640463764027</v>
      </c>
    </row>
    <row r="16" spans="1:22" ht="23.25" customHeight="1">
      <c r="A16" s="425" t="s">
        <v>103</v>
      </c>
      <c r="B16" s="465">
        <f>SUM(C16:V16)</f>
        <v>1530864</v>
      </c>
      <c r="C16" s="506">
        <v>5434</v>
      </c>
      <c r="D16" s="506">
        <v>66517</v>
      </c>
      <c r="E16" s="506">
        <v>58179</v>
      </c>
      <c r="F16" s="506">
        <v>120821</v>
      </c>
      <c r="G16" s="506">
        <v>97490</v>
      </c>
      <c r="H16" s="506">
        <v>126142</v>
      </c>
      <c r="I16" s="506">
        <v>65366</v>
      </c>
      <c r="J16" s="506">
        <v>62890</v>
      </c>
      <c r="K16" s="506">
        <v>54840</v>
      </c>
      <c r="L16" s="506">
        <v>92106</v>
      </c>
      <c r="M16" s="506">
        <v>65989</v>
      </c>
      <c r="N16" s="506">
        <v>80019</v>
      </c>
      <c r="O16" s="506">
        <v>99367</v>
      </c>
      <c r="P16" s="506">
        <v>123568</v>
      </c>
      <c r="Q16" s="506">
        <v>40139</v>
      </c>
      <c r="R16" s="506">
        <v>32781</v>
      </c>
      <c r="S16" s="506">
        <v>79244</v>
      </c>
      <c r="T16" s="506">
        <v>153474</v>
      </c>
      <c r="U16" s="506">
        <v>53144</v>
      </c>
      <c r="V16" s="506">
        <v>53354</v>
      </c>
    </row>
    <row r="17" spans="1:22" ht="23.25" customHeight="1">
      <c r="A17" s="427" t="s">
        <v>4</v>
      </c>
      <c r="B17" s="466">
        <f>B16/30</f>
        <v>51028.800000000003</v>
      </c>
      <c r="C17" s="466">
        <f>C16/30</f>
        <v>181.13333333333333</v>
      </c>
      <c r="D17" s="466">
        <f t="shared" ref="D17:V17" si="9">D16/30</f>
        <v>2217.2333333333331</v>
      </c>
      <c r="E17" s="466">
        <f t="shared" si="9"/>
        <v>1939.3</v>
      </c>
      <c r="F17" s="466">
        <f t="shared" si="9"/>
        <v>4027.3666666666668</v>
      </c>
      <c r="G17" s="466">
        <f t="shared" si="9"/>
        <v>3249.6666666666665</v>
      </c>
      <c r="H17" s="466">
        <f t="shared" si="9"/>
        <v>4204.7333333333336</v>
      </c>
      <c r="I17" s="466">
        <f t="shared" si="9"/>
        <v>2178.8666666666668</v>
      </c>
      <c r="J17" s="466">
        <f t="shared" si="9"/>
        <v>2096.3333333333335</v>
      </c>
      <c r="K17" s="466">
        <f t="shared" si="9"/>
        <v>1828</v>
      </c>
      <c r="L17" s="466">
        <f t="shared" si="9"/>
        <v>3070.2</v>
      </c>
      <c r="M17" s="466">
        <f t="shared" si="9"/>
        <v>2199.6333333333332</v>
      </c>
      <c r="N17" s="466">
        <f t="shared" si="9"/>
        <v>2667.3</v>
      </c>
      <c r="O17" s="466">
        <f t="shared" si="9"/>
        <v>3312.2333333333331</v>
      </c>
      <c r="P17" s="466">
        <f t="shared" si="9"/>
        <v>4118.9333333333334</v>
      </c>
      <c r="Q17" s="466">
        <f t="shared" si="9"/>
        <v>1337.9666666666667</v>
      </c>
      <c r="R17" s="466">
        <f t="shared" si="9"/>
        <v>1092.7</v>
      </c>
      <c r="S17" s="466">
        <f t="shared" si="9"/>
        <v>2641.4666666666667</v>
      </c>
      <c r="T17" s="466">
        <f t="shared" si="9"/>
        <v>5115.8</v>
      </c>
      <c r="U17" s="466">
        <f t="shared" si="9"/>
        <v>1771.4666666666667</v>
      </c>
      <c r="V17" s="476">
        <f t="shared" si="9"/>
        <v>1778.4666666666667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0.35496294902747727</v>
      </c>
      <c r="D18" s="453">
        <f t="shared" ref="D18:R18" si="10">D17/$B$17*100</f>
        <v>4.3450626574274391</v>
      </c>
      <c r="E18" s="453">
        <f t="shared" si="10"/>
        <v>3.8004029097294079</v>
      </c>
      <c r="F18" s="453">
        <f t="shared" si="10"/>
        <v>7.8923405344955526</v>
      </c>
      <c r="G18" s="453">
        <f t="shared" si="10"/>
        <v>6.3682992088128003</v>
      </c>
      <c r="H18" s="453">
        <f t="shared" si="10"/>
        <v>8.2399220309576826</v>
      </c>
      <c r="I18" s="453">
        <f t="shared" si="10"/>
        <v>4.2698763574034011</v>
      </c>
      <c r="J18" s="453">
        <f t="shared" si="10"/>
        <v>4.1081376268564682</v>
      </c>
      <c r="K18" s="453">
        <f t="shared" si="10"/>
        <v>3.5822907848117138</v>
      </c>
      <c r="L18" s="453">
        <f t="shared" si="10"/>
        <v>6.0166023892390177</v>
      </c>
      <c r="M18" s="453">
        <f t="shared" si="10"/>
        <v>4.310572330396429</v>
      </c>
      <c r="N18" s="453">
        <f t="shared" si="10"/>
        <v>5.2270482551030009</v>
      </c>
      <c r="O18" s="453">
        <f t="shared" si="10"/>
        <v>6.4909097085044776</v>
      </c>
      <c r="P18" s="453">
        <f t="shared" si="10"/>
        <v>8.0717816866815078</v>
      </c>
      <c r="Q18" s="453">
        <f t="shared" si="10"/>
        <v>2.6219834028365678</v>
      </c>
      <c r="R18" s="453">
        <f t="shared" si="10"/>
        <v>2.1413397924309412</v>
      </c>
      <c r="S18" s="453">
        <f>S17/$B$17*100</f>
        <v>5.1764232485707415</v>
      </c>
      <c r="T18" s="453">
        <f>T17/$B$17*100</f>
        <v>10.025319035525037</v>
      </c>
      <c r="U18" s="453">
        <f>U17/$B$17*100</f>
        <v>3.4715036737424092</v>
      </c>
      <c r="V18" s="478">
        <f>V17/$B$17*100</f>
        <v>3.4852214174479248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V18"/>
  <sheetViews>
    <sheetView workbookViewId="0">
      <selection activeCell="C16" sqref="C16:V16"/>
    </sheetView>
  </sheetViews>
  <sheetFormatPr defaultRowHeight="13.5"/>
  <sheetData>
    <row r="1" spans="1:22" ht="25.5">
      <c r="A1" s="534" t="s">
        <v>196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4209918</v>
      </c>
      <c r="C4" s="380">
        <f>C7</f>
        <v>15582</v>
      </c>
      <c r="D4" s="380">
        <f t="shared" ref="D4:V4" si="0">D7</f>
        <v>182235</v>
      </c>
      <c r="E4" s="380">
        <f t="shared" si="0"/>
        <v>162030</v>
      </c>
      <c r="F4" s="380">
        <f t="shared" si="0"/>
        <v>328095</v>
      </c>
      <c r="G4" s="380">
        <f t="shared" si="0"/>
        <v>260595</v>
      </c>
      <c r="H4" s="380">
        <f t="shared" si="0"/>
        <v>346673</v>
      </c>
      <c r="I4" s="380">
        <f t="shared" si="0"/>
        <v>170998</v>
      </c>
      <c r="J4" s="380">
        <f t="shared" si="0"/>
        <v>188853</v>
      </c>
      <c r="K4" s="380">
        <f>K7</f>
        <v>148556</v>
      </c>
      <c r="L4" s="380">
        <f t="shared" si="0"/>
        <v>249143</v>
      </c>
      <c r="M4" s="380">
        <f t="shared" si="0"/>
        <v>176550</v>
      </c>
      <c r="N4" s="380">
        <f t="shared" si="0"/>
        <v>218622</v>
      </c>
      <c r="O4" s="380">
        <f t="shared" si="0"/>
        <v>271533</v>
      </c>
      <c r="P4" s="380">
        <f>P7</f>
        <v>339866</v>
      </c>
      <c r="Q4" s="380">
        <f t="shared" si="0"/>
        <v>108587</v>
      </c>
      <c r="R4" s="380">
        <f t="shared" si="0"/>
        <v>89506</v>
      </c>
      <c r="S4" s="380">
        <f t="shared" si="0"/>
        <v>220267</v>
      </c>
      <c r="T4" s="380">
        <f>T7</f>
        <v>429936</v>
      </c>
      <c r="U4" s="380">
        <f t="shared" si="0"/>
        <v>134966</v>
      </c>
      <c r="V4" s="381">
        <f t="shared" si="0"/>
        <v>167325</v>
      </c>
    </row>
    <row r="5" spans="1:22" ht="23.25" customHeight="1">
      <c r="A5" s="387" t="s">
        <v>4</v>
      </c>
      <c r="B5" s="433">
        <f>B4/91</f>
        <v>46262.835164835167</v>
      </c>
      <c r="C5" s="433">
        <f>C4/91</f>
        <v>171.23076923076923</v>
      </c>
      <c r="D5" s="433">
        <f>D4/91</f>
        <v>2002.5824175824175</v>
      </c>
      <c r="E5" s="433">
        <f t="shared" ref="E5:U5" si="1">E4/91</f>
        <v>1780.5494505494505</v>
      </c>
      <c r="F5" s="433">
        <f t="shared" si="1"/>
        <v>3605.4395604395604</v>
      </c>
      <c r="G5" s="433">
        <f t="shared" si="1"/>
        <v>2863.6813186813188</v>
      </c>
      <c r="H5" s="433">
        <f t="shared" si="1"/>
        <v>3809.5934065934066</v>
      </c>
      <c r="I5" s="433">
        <f t="shared" si="1"/>
        <v>1879.098901098901</v>
      </c>
      <c r="J5" s="433">
        <f t="shared" si="1"/>
        <v>2075.3076923076924</v>
      </c>
      <c r="K5" s="433">
        <f t="shared" si="1"/>
        <v>1632.4835164835165</v>
      </c>
      <c r="L5" s="433">
        <f t="shared" si="1"/>
        <v>2737.835164835165</v>
      </c>
      <c r="M5" s="433">
        <f t="shared" si="1"/>
        <v>1940.1098901098901</v>
      </c>
      <c r="N5" s="433">
        <f t="shared" si="1"/>
        <v>2402.4395604395604</v>
      </c>
      <c r="O5" s="433">
        <f t="shared" si="1"/>
        <v>2983.8791208791208</v>
      </c>
      <c r="P5" s="433">
        <f t="shared" si="1"/>
        <v>3734.7912087912086</v>
      </c>
      <c r="Q5" s="433">
        <f t="shared" si="1"/>
        <v>1193.2637362637363</v>
      </c>
      <c r="R5" s="433">
        <f t="shared" si="1"/>
        <v>983.58241758241763</v>
      </c>
      <c r="S5" s="433">
        <f t="shared" si="1"/>
        <v>2420.5164835164837</v>
      </c>
      <c r="T5" s="433">
        <f t="shared" si="1"/>
        <v>4724.5714285714284</v>
      </c>
      <c r="U5" s="433">
        <f t="shared" si="1"/>
        <v>1483.1428571428571</v>
      </c>
      <c r="V5" s="435">
        <f>V4/91</f>
        <v>1838.7362637362637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0.3701259739500864</v>
      </c>
      <c r="D6" s="384">
        <f>D5/$B$5*100</f>
        <v>4.3287066398917977</v>
      </c>
      <c r="E6" s="384">
        <f t="shared" ref="E6:V6" si="2">E5/$B$5*100</f>
        <v>3.8487685508363816</v>
      </c>
      <c r="F6" s="384">
        <f>F5/$B$5*100</f>
        <v>7.793382198893184</v>
      </c>
      <c r="G6" s="384">
        <f t="shared" si="2"/>
        <v>6.190025553941906</v>
      </c>
      <c r="H6" s="384">
        <f t="shared" si="2"/>
        <v>8.2346734544473303</v>
      </c>
      <c r="I6" s="384">
        <f t="shared" si="2"/>
        <v>4.0617893270130194</v>
      </c>
      <c r="J6" s="384">
        <f t="shared" si="2"/>
        <v>4.4859068513923548</v>
      </c>
      <c r="K6" s="384">
        <f t="shared" si="2"/>
        <v>3.5287148110723296</v>
      </c>
      <c r="L6" s="384">
        <f t="shared" si="2"/>
        <v>5.9180012532310604</v>
      </c>
      <c r="M6" s="384">
        <f t="shared" si="2"/>
        <v>4.1936683802392345</v>
      </c>
      <c r="N6" s="384">
        <f t="shared" si="2"/>
        <v>5.193022761963535</v>
      </c>
      <c r="O6" s="384">
        <f t="shared" si="2"/>
        <v>6.4498405907193437</v>
      </c>
      <c r="P6" s="384">
        <f t="shared" si="2"/>
        <v>8.0729838443409108</v>
      </c>
      <c r="Q6" s="384">
        <f t="shared" si="2"/>
        <v>2.5793138963751785</v>
      </c>
      <c r="R6" s="384">
        <f t="shared" si="2"/>
        <v>2.1260746646371733</v>
      </c>
      <c r="S6" s="384">
        <f t="shared" si="2"/>
        <v>5.232097157236792</v>
      </c>
      <c r="T6" s="384">
        <f t="shared" si="2"/>
        <v>10.212455444500343</v>
      </c>
      <c r="U6" s="384">
        <f t="shared" si="2"/>
        <v>3.2059056732221385</v>
      </c>
      <c r="V6" s="385">
        <f t="shared" si="2"/>
        <v>3.9745429720958931</v>
      </c>
    </row>
    <row r="7" spans="1:22" ht="23.25" customHeight="1" thickTop="1">
      <c r="A7" s="322" t="s">
        <v>70</v>
      </c>
      <c r="B7" s="323">
        <f>B10+B13+B16</f>
        <v>4209918</v>
      </c>
      <c r="C7" s="392">
        <f>C10+C13+C16</f>
        <v>15582</v>
      </c>
      <c r="D7" s="392">
        <f t="shared" ref="D7:U7" si="3">D10+D13+D16</f>
        <v>182235</v>
      </c>
      <c r="E7" s="392">
        <f t="shared" si="3"/>
        <v>162030</v>
      </c>
      <c r="F7" s="392">
        <f t="shared" si="3"/>
        <v>328095</v>
      </c>
      <c r="G7" s="392">
        <f t="shared" si="3"/>
        <v>260595</v>
      </c>
      <c r="H7" s="392">
        <f t="shared" si="3"/>
        <v>346673</v>
      </c>
      <c r="I7" s="392">
        <f t="shared" si="3"/>
        <v>170998</v>
      </c>
      <c r="J7" s="392">
        <f t="shared" si="3"/>
        <v>188853</v>
      </c>
      <c r="K7" s="392">
        <f t="shared" si="3"/>
        <v>148556</v>
      </c>
      <c r="L7" s="392">
        <f t="shared" si="3"/>
        <v>249143</v>
      </c>
      <c r="M7" s="392">
        <f t="shared" si="3"/>
        <v>176550</v>
      </c>
      <c r="N7" s="392">
        <f t="shared" si="3"/>
        <v>218622</v>
      </c>
      <c r="O7" s="392">
        <f t="shared" si="3"/>
        <v>271533</v>
      </c>
      <c r="P7" s="392">
        <f t="shared" si="3"/>
        <v>339866</v>
      </c>
      <c r="Q7" s="392">
        <f t="shared" si="3"/>
        <v>108587</v>
      </c>
      <c r="R7" s="392">
        <f t="shared" si="3"/>
        <v>89506</v>
      </c>
      <c r="S7" s="392">
        <f t="shared" si="3"/>
        <v>220267</v>
      </c>
      <c r="T7" s="392">
        <f t="shared" si="3"/>
        <v>429936</v>
      </c>
      <c r="U7" s="392">
        <f t="shared" si="3"/>
        <v>134966</v>
      </c>
      <c r="V7" s="471">
        <f>V10+V13+V16</f>
        <v>167325</v>
      </c>
    </row>
    <row r="8" spans="1:22" ht="23.25" customHeight="1">
      <c r="A8" s="306" t="s">
        <v>4</v>
      </c>
      <c r="B8" s="360">
        <f>B7/91</f>
        <v>46262.835164835167</v>
      </c>
      <c r="C8" s="360">
        <f>C7/91</f>
        <v>171.23076923076923</v>
      </c>
      <c r="D8" s="360">
        <f>D7/91</f>
        <v>2002.5824175824175</v>
      </c>
      <c r="E8" s="360">
        <f t="shared" ref="E8:U8" si="4">E7/91</f>
        <v>1780.5494505494505</v>
      </c>
      <c r="F8" s="360">
        <f t="shared" si="4"/>
        <v>3605.4395604395604</v>
      </c>
      <c r="G8" s="360">
        <f t="shared" si="4"/>
        <v>2863.6813186813188</v>
      </c>
      <c r="H8" s="360">
        <f t="shared" si="4"/>
        <v>3809.5934065934066</v>
      </c>
      <c r="I8" s="360">
        <f t="shared" si="4"/>
        <v>1879.098901098901</v>
      </c>
      <c r="J8" s="360">
        <f t="shared" si="4"/>
        <v>2075.3076923076924</v>
      </c>
      <c r="K8" s="360">
        <f t="shared" si="4"/>
        <v>1632.4835164835165</v>
      </c>
      <c r="L8" s="360">
        <f t="shared" si="4"/>
        <v>2737.835164835165</v>
      </c>
      <c r="M8" s="360">
        <f t="shared" si="4"/>
        <v>1940.1098901098901</v>
      </c>
      <c r="N8" s="360">
        <f t="shared" si="4"/>
        <v>2402.4395604395604</v>
      </c>
      <c r="O8" s="360">
        <f t="shared" si="4"/>
        <v>2983.8791208791208</v>
      </c>
      <c r="P8" s="360">
        <f t="shared" si="4"/>
        <v>3734.7912087912086</v>
      </c>
      <c r="Q8" s="360">
        <f t="shared" si="4"/>
        <v>1193.2637362637363</v>
      </c>
      <c r="R8" s="360">
        <f t="shared" si="4"/>
        <v>983.58241758241763</v>
      </c>
      <c r="S8" s="360">
        <f t="shared" si="4"/>
        <v>2420.5164835164837</v>
      </c>
      <c r="T8" s="360">
        <f t="shared" si="4"/>
        <v>4724.5714285714284</v>
      </c>
      <c r="U8" s="360">
        <f t="shared" si="4"/>
        <v>1483.1428571428571</v>
      </c>
      <c r="V8" s="379">
        <f>V7/91</f>
        <v>1838.7362637362637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0.3701259739500864</v>
      </c>
      <c r="D9" s="328">
        <f>D8/$B$8*100</f>
        <v>4.3287066398917977</v>
      </c>
      <c r="E9" s="328">
        <f t="shared" ref="E9:V9" si="5">E8/$B$8*100</f>
        <v>3.8487685508363816</v>
      </c>
      <c r="F9" s="328">
        <f>F8/$B$8*100</f>
        <v>7.793382198893184</v>
      </c>
      <c r="G9" s="328">
        <f t="shared" si="5"/>
        <v>6.190025553941906</v>
      </c>
      <c r="H9" s="328">
        <f t="shared" si="5"/>
        <v>8.2346734544473303</v>
      </c>
      <c r="I9" s="328">
        <f t="shared" si="5"/>
        <v>4.0617893270130194</v>
      </c>
      <c r="J9" s="328">
        <f t="shared" si="5"/>
        <v>4.4859068513923548</v>
      </c>
      <c r="K9" s="328">
        <f t="shared" si="5"/>
        <v>3.5287148110723296</v>
      </c>
      <c r="L9" s="328">
        <f t="shared" si="5"/>
        <v>5.9180012532310604</v>
      </c>
      <c r="M9" s="328">
        <f t="shared" si="5"/>
        <v>4.1936683802392345</v>
      </c>
      <c r="N9" s="328">
        <f t="shared" si="5"/>
        <v>5.193022761963535</v>
      </c>
      <c r="O9" s="328">
        <f t="shared" si="5"/>
        <v>6.4498405907193437</v>
      </c>
      <c r="P9" s="328">
        <f t="shared" si="5"/>
        <v>8.0729838443409108</v>
      </c>
      <c r="Q9" s="328">
        <f t="shared" si="5"/>
        <v>2.5793138963751785</v>
      </c>
      <c r="R9" s="328">
        <f t="shared" si="5"/>
        <v>2.1260746646371733</v>
      </c>
      <c r="S9" s="328">
        <f t="shared" si="5"/>
        <v>5.232097157236792</v>
      </c>
      <c r="T9" s="328">
        <f t="shared" si="5"/>
        <v>10.212455444500343</v>
      </c>
      <c r="U9" s="328">
        <f t="shared" si="5"/>
        <v>3.2059056732221385</v>
      </c>
      <c r="V9" s="329">
        <f t="shared" si="5"/>
        <v>3.9745429720958931</v>
      </c>
    </row>
    <row r="10" spans="1:22" ht="23.25" customHeight="1">
      <c r="A10" s="451" t="s">
        <v>22</v>
      </c>
      <c r="B10" s="462">
        <f>SUM(C10:V10)</f>
        <v>1433569</v>
      </c>
      <c r="C10" s="452">
        <v>5368</v>
      </c>
      <c r="D10" s="452">
        <v>62131</v>
      </c>
      <c r="E10" s="452">
        <v>53909</v>
      </c>
      <c r="F10" s="452">
        <v>108409</v>
      </c>
      <c r="G10" s="452">
        <v>88749</v>
      </c>
      <c r="H10" s="452">
        <v>119227</v>
      </c>
      <c r="I10" s="452">
        <v>59564</v>
      </c>
      <c r="J10" s="452">
        <v>63284</v>
      </c>
      <c r="K10" s="452">
        <v>51234</v>
      </c>
      <c r="L10" s="452">
        <v>84733</v>
      </c>
      <c r="M10" s="452">
        <v>60703</v>
      </c>
      <c r="N10" s="452">
        <v>74150</v>
      </c>
      <c r="O10" s="452">
        <v>94336</v>
      </c>
      <c r="P10" s="452">
        <v>117749</v>
      </c>
      <c r="Q10" s="452">
        <v>39888</v>
      </c>
      <c r="R10" s="452">
        <v>30274</v>
      </c>
      <c r="S10" s="452">
        <v>73777</v>
      </c>
      <c r="T10" s="452">
        <v>144688</v>
      </c>
      <c r="U10" s="452">
        <v>45649</v>
      </c>
      <c r="V10" s="472">
        <v>55747</v>
      </c>
    </row>
    <row r="11" spans="1:22" ht="23.25" customHeight="1">
      <c r="A11" s="427" t="s">
        <v>4</v>
      </c>
      <c r="B11" s="463">
        <f>B10/31</f>
        <v>46244.161290322583</v>
      </c>
      <c r="C11" s="463">
        <f t="shared" ref="C11:U11" si="6">C10/31</f>
        <v>173.16129032258064</v>
      </c>
      <c r="D11" s="463">
        <f t="shared" si="6"/>
        <v>2004.2258064516129</v>
      </c>
      <c r="E11" s="463">
        <f t="shared" si="6"/>
        <v>1739</v>
      </c>
      <c r="F11" s="463">
        <f t="shared" si="6"/>
        <v>3497.0645161290322</v>
      </c>
      <c r="G11" s="463">
        <f t="shared" si="6"/>
        <v>2862.8709677419356</v>
      </c>
      <c r="H11" s="463">
        <f t="shared" si="6"/>
        <v>3846.0322580645161</v>
      </c>
      <c r="I11" s="463">
        <f t="shared" si="6"/>
        <v>1921.4193548387098</v>
      </c>
      <c r="J11" s="463">
        <f t="shared" si="6"/>
        <v>2041.4193548387098</v>
      </c>
      <c r="K11" s="463">
        <f t="shared" si="6"/>
        <v>1652.7096774193549</v>
      </c>
      <c r="L11" s="463">
        <f t="shared" si="6"/>
        <v>2733.3225806451615</v>
      </c>
      <c r="M11" s="463">
        <f t="shared" si="6"/>
        <v>1958.1612903225807</v>
      </c>
      <c r="N11" s="463">
        <f t="shared" si="6"/>
        <v>2391.9354838709678</v>
      </c>
      <c r="O11" s="463">
        <f t="shared" si="6"/>
        <v>3043.0967741935483</v>
      </c>
      <c r="P11" s="463">
        <f t="shared" si="6"/>
        <v>3798.3548387096776</v>
      </c>
      <c r="Q11" s="463">
        <f t="shared" si="6"/>
        <v>1286.7096774193549</v>
      </c>
      <c r="R11" s="463">
        <f t="shared" si="6"/>
        <v>976.58064516129036</v>
      </c>
      <c r="S11" s="463">
        <f t="shared" si="6"/>
        <v>2379.9032258064517</v>
      </c>
      <c r="T11" s="463">
        <f t="shared" si="6"/>
        <v>4667.3548387096771</v>
      </c>
      <c r="U11" s="463">
        <f t="shared" si="6"/>
        <v>1472.5483870967741</v>
      </c>
      <c r="V11" s="473">
        <f>V10/31</f>
        <v>1798.2903225806451</v>
      </c>
    </row>
    <row r="12" spans="1:22" ht="23.25" customHeight="1" thickBot="1">
      <c r="A12" s="430" t="s">
        <v>5</v>
      </c>
      <c r="B12" s="464">
        <v>100</v>
      </c>
      <c r="C12" s="458">
        <f>C11/$B$11*100</f>
        <v>0.37445006135037795</v>
      </c>
      <c r="D12" s="458">
        <f t="shared" ref="D12:Q12" si="7">D11/$B$11*100</f>
        <v>4.3340083386289736</v>
      </c>
      <c r="E12" s="458">
        <f t="shared" si="7"/>
        <v>3.7604747312476761</v>
      </c>
      <c r="F12" s="458">
        <f t="shared" si="7"/>
        <v>7.5621752423496877</v>
      </c>
      <c r="G12" s="458">
        <f t="shared" si="7"/>
        <v>6.1907728194457325</v>
      </c>
      <c r="H12" s="458">
        <f t="shared" si="7"/>
        <v>8.3167953548102656</v>
      </c>
      <c r="I12" s="458">
        <f t="shared" si="7"/>
        <v>4.1549447567574349</v>
      </c>
      <c r="J12" s="458">
        <f t="shared" si="7"/>
        <v>4.4144369751299033</v>
      </c>
      <c r="K12" s="458">
        <f t="shared" si="7"/>
        <v>3.5738775043266142</v>
      </c>
      <c r="L12" s="458">
        <f t="shared" si="7"/>
        <v>5.9106328331597577</v>
      </c>
      <c r="M12" s="458">
        <f t="shared" si="7"/>
        <v>4.2343968096408338</v>
      </c>
      <c r="N12" s="458">
        <f t="shared" si="7"/>
        <v>5.1724053742791591</v>
      </c>
      <c r="O12" s="458">
        <f t="shared" si="7"/>
        <v>6.5804994388131988</v>
      </c>
      <c r="P12" s="458">
        <f t="shared" si="7"/>
        <v>8.213696027188087</v>
      </c>
      <c r="Q12" s="458">
        <f t="shared" si="7"/>
        <v>2.7824262382905878</v>
      </c>
      <c r="R12" s="458">
        <f>R11/$B$11*100</f>
        <v>2.1117923169376569</v>
      </c>
      <c r="S12" s="458">
        <f>S11/$B$11*100</f>
        <v>5.1463863964692314</v>
      </c>
      <c r="T12" s="458">
        <f>T11/$B$11*100</f>
        <v>10.092852175235373</v>
      </c>
      <c r="U12" s="458">
        <f>U11/$B$11*100</f>
        <v>3.1842903969045087</v>
      </c>
      <c r="V12" s="474">
        <f>V11/$B$11*100</f>
        <v>3.8886862090349328</v>
      </c>
    </row>
    <row r="13" spans="1:22" ht="23.25" customHeight="1">
      <c r="A13" s="425" t="s">
        <v>23</v>
      </c>
      <c r="B13" s="465">
        <f>SUM(C13:V13)</f>
        <v>1298624</v>
      </c>
      <c r="C13" s="452">
        <v>4720</v>
      </c>
      <c r="D13" s="452">
        <v>57963</v>
      </c>
      <c r="E13" s="452">
        <v>49230</v>
      </c>
      <c r="F13" s="452">
        <v>97552</v>
      </c>
      <c r="G13" s="452">
        <v>82424</v>
      </c>
      <c r="H13" s="452">
        <v>108146</v>
      </c>
      <c r="I13" s="452">
        <v>51529</v>
      </c>
      <c r="J13" s="452">
        <v>60688</v>
      </c>
      <c r="K13" s="452">
        <v>45816</v>
      </c>
      <c r="L13" s="452">
        <v>76889</v>
      </c>
      <c r="M13" s="452">
        <v>54368</v>
      </c>
      <c r="N13" s="452">
        <v>66127</v>
      </c>
      <c r="O13" s="452">
        <v>81227</v>
      </c>
      <c r="P13" s="452">
        <v>104310</v>
      </c>
      <c r="Q13" s="452">
        <v>30760</v>
      </c>
      <c r="R13" s="452">
        <v>27548</v>
      </c>
      <c r="S13" s="452">
        <v>65266</v>
      </c>
      <c r="T13" s="452">
        <v>137728</v>
      </c>
      <c r="U13" s="452">
        <v>40433</v>
      </c>
      <c r="V13" s="472">
        <v>55900</v>
      </c>
    </row>
    <row r="14" spans="1:22" ht="23.25" customHeight="1">
      <c r="A14" s="427" t="s">
        <v>4</v>
      </c>
      <c r="B14" s="466">
        <f>B13/29</f>
        <v>44780.137931034486</v>
      </c>
      <c r="C14" s="466">
        <f>C13/29</f>
        <v>162.75862068965517</v>
      </c>
      <c r="D14" s="466">
        <f>D13/29</f>
        <v>1998.7241379310344</v>
      </c>
      <c r="E14" s="466">
        <f t="shared" ref="E14:U14" si="8">E13/29</f>
        <v>1697.5862068965516</v>
      </c>
      <c r="F14" s="466">
        <f t="shared" si="8"/>
        <v>3363.8620689655172</v>
      </c>
      <c r="G14" s="466">
        <f t="shared" si="8"/>
        <v>2842.2068965517242</v>
      </c>
      <c r="H14" s="466">
        <f t="shared" si="8"/>
        <v>3729.1724137931033</v>
      </c>
      <c r="I14" s="466">
        <f t="shared" si="8"/>
        <v>1776.8620689655172</v>
      </c>
      <c r="J14" s="466">
        <f t="shared" si="8"/>
        <v>2092.6896551724139</v>
      </c>
      <c r="K14" s="466">
        <f t="shared" si="8"/>
        <v>1579.8620689655172</v>
      </c>
      <c r="L14" s="466">
        <f t="shared" si="8"/>
        <v>2651.344827586207</v>
      </c>
      <c r="M14" s="466">
        <f t="shared" si="8"/>
        <v>1874.7586206896551</v>
      </c>
      <c r="N14" s="466">
        <f t="shared" si="8"/>
        <v>2280.2413793103447</v>
      </c>
      <c r="O14" s="466">
        <f t="shared" si="8"/>
        <v>2800.9310344827586</v>
      </c>
      <c r="P14" s="466">
        <f t="shared" si="8"/>
        <v>3596.8965517241381</v>
      </c>
      <c r="Q14" s="466">
        <f t="shared" si="8"/>
        <v>1060.6896551724137</v>
      </c>
      <c r="R14" s="466">
        <f t="shared" si="8"/>
        <v>949.93103448275861</v>
      </c>
      <c r="S14" s="466">
        <f t="shared" si="8"/>
        <v>2250.5517241379312</v>
      </c>
      <c r="T14" s="466">
        <f t="shared" si="8"/>
        <v>4749.2413793103451</v>
      </c>
      <c r="U14" s="466">
        <f t="shared" si="8"/>
        <v>1394.2413793103449</v>
      </c>
      <c r="V14" s="476">
        <f>V13/29</f>
        <v>1927.5862068965516</v>
      </c>
    </row>
    <row r="15" spans="1:22" ht="23.25" customHeight="1">
      <c r="A15" s="430" t="s">
        <v>5</v>
      </c>
      <c r="B15" s="467">
        <v>100</v>
      </c>
      <c r="C15" s="460">
        <f>C14/$B$14*100</f>
        <v>0.36346163323641023</v>
      </c>
      <c r="D15" s="460">
        <f t="shared" ref="D15:R15" si="9">D14/$B$14*100</f>
        <v>4.4634166625597551</v>
      </c>
      <c r="E15" s="460">
        <f t="shared" si="9"/>
        <v>3.7909356364890829</v>
      </c>
      <c r="F15" s="460">
        <f t="shared" si="9"/>
        <v>7.5119511113301449</v>
      </c>
      <c r="G15" s="460">
        <f t="shared" si="9"/>
        <v>6.3470257749741261</v>
      </c>
      <c r="H15" s="460">
        <f t="shared" si="9"/>
        <v>8.3277376669459358</v>
      </c>
      <c r="I15" s="460">
        <f t="shared" si="9"/>
        <v>3.9679691735252076</v>
      </c>
      <c r="J15" s="460">
        <f t="shared" si="9"/>
        <v>4.6732541520871322</v>
      </c>
      <c r="K15" s="460">
        <f t="shared" si="9"/>
        <v>3.5280419890591883</v>
      </c>
      <c r="L15" s="460">
        <f t="shared" si="9"/>
        <v>5.9208054063377844</v>
      </c>
      <c r="M15" s="460">
        <f t="shared" si="9"/>
        <v>4.1865851855502436</v>
      </c>
      <c r="N15" s="460">
        <f t="shared" si="9"/>
        <v>5.0920820807254445</v>
      </c>
      <c r="O15" s="460">
        <f t="shared" si="9"/>
        <v>6.2548512887487053</v>
      </c>
      <c r="P15" s="460">
        <f t="shared" si="9"/>
        <v>8.0323480853580396</v>
      </c>
      <c r="Q15" s="460">
        <f t="shared" si="9"/>
        <v>2.36866098270169</v>
      </c>
      <c r="R15" s="460">
        <f t="shared" si="9"/>
        <v>2.1213222611009805</v>
      </c>
      <c r="S15" s="460">
        <f>S14/$B$14*100</f>
        <v>5.0257811344931254</v>
      </c>
      <c r="T15" s="460">
        <f>T14/$B$14*100</f>
        <v>10.60568725050515</v>
      </c>
      <c r="U15" s="460">
        <f>U14/$B$14*100</f>
        <v>3.1135263170863929</v>
      </c>
      <c r="V15" s="461">
        <f>V14/$B$14*100</f>
        <v>4.3045562071854508</v>
      </c>
    </row>
    <row r="16" spans="1:22" ht="23.25" customHeight="1">
      <c r="A16" s="425" t="s">
        <v>24</v>
      </c>
      <c r="B16" s="465">
        <f>SUM(C16:V16)</f>
        <v>1477725</v>
      </c>
      <c r="C16" s="456">
        <v>5494</v>
      </c>
      <c r="D16" s="456">
        <v>62141</v>
      </c>
      <c r="E16" s="456">
        <v>58891</v>
      </c>
      <c r="F16" s="456">
        <v>122134</v>
      </c>
      <c r="G16" s="456">
        <v>89422</v>
      </c>
      <c r="H16" s="456">
        <v>119300</v>
      </c>
      <c r="I16" s="456">
        <v>59905</v>
      </c>
      <c r="J16" s="456">
        <v>64881</v>
      </c>
      <c r="K16" s="456">
        <v>51506</v>
      </c>
      <c r="L16" s="456">
        <v>87521</v>
      </c>
      <c r="M16" s="456">
        <v>61479</v>
      </c>
      <c r="N16" s="456">
        <v>78345</v>
      </c>
      <c r="O16" s="456">
        <v>95970</v>
      </c>
      <c r="P16" s="456">
        <v>117807</v>
      </c>
      <c r="Q16" s="456">
        <v>37939</v>
      </c>
      <c r="R16" s="456">
        <v>31684</v>
      </c>
      <c r="S16" s="456">
        <v>81224</v>
      </c>
      <c r="T16" s="456">
        <v>147520</v>
      </c>
      <c r="U16" s="456">
        <v>48884</v>
      </c>
      <c r="V16" s="457">
        <v>55678</v>
      </c>
    </row>
    <row r="17" spans="1:22" ht="23.25" customHeight="1">
      <c r="A17" s="427" t="s">
        <v>4</v>
      </c>
      <c r="B17" s="466">
        <f>B16/31</f>
        <v>47668.548387096773</v>
      </c>
      <c r="C17" s="466">
        <f t="shared" ref="C17:V17" si="10">C16/31</f>
        <v>177.2258064516129</v>
      </c>
      <c r="D17" s="466">
        <f t="shared" si="10"/>
        <v>2004.5483870967741</v>
      </c>
      <c r="E17" s="466">
        <f t="shared" si="10"/>
        <v>1899.7096774193549</v>
      </c>
      <c r="F17" s="466">
        <f t="shared" si="10"/>
        <v>3939.8064516129034</v>
      </c>
      <c r="G17" s="466">
        <f t="shared" si="10"/>
        <v>2884.5806451612902</v>
      </c>
      <c r="H17" s="466">
        <f t="shared" si="10"/>
        <v>3848.3870967741937</v>
      </c>
      <c r="I17" s="466">
        <f t="shared" si="10"/>
        <v>1932.4193548387098</v>
      </c>
      <c r="J17" s="466">
        <f t="shared" si="10"/>
        <v>2092.9354838709678</v>
      </c>
      <c r="K17" s="466">
        <f t="shared" si="10"/>
        <v>1661.483870967742</v>
      </c>
      <c r="L17" s="466">
        <f t="shared" si="10"/>
        <v>2823.2580645161293</v>
      </c>
      <c r="M17" s="466">
        <f t="shared" si="10"/>
        <v>1983.1935483870968</v>
      </c>
      <c r="N17" s="466">
        <f t="shared" si="10"/>
        <v>2527.2580645161293</v>
      </c>
      <c r="O17" s="466">
        <f t="shared" si="10"/>
        <v>3095.8064516129034</v>
      </c>
      <c r="P17" s="466">
        <f t="shared" si="10"/>
        <v>3800.2258064516127</v>
      </c>
      <c r="Q17" s="466">
        <f t="shared" si="10"/>
        <v>1223.8387096774193</v>
      </c>
      <c r="R17" s="466">
        <f t="shared" si="10"/>
        <v>1022.0645161290323</v>
      </c>
      <c r="S17" s="466">
        <f t="shared" si="10"/>
        <v>2620.1290322580644</v>
      </c>
      <c r="T17" s="466">
        <f t="shared" si="10"/>
        <v>4758.7096774193551</v>
      </c>
      <c r="U17" s="466">
        <f t="shared" si="10"/>
        <v>1576.9032258064517</v>
      </c>
      <c r="V17" s="470">
        <f t="shared" si="10"/>
        <v>1796.0645161290322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0.37178771422287638</v>
      </c>
      <c r="D18" s="453">
        <f t="shared" ref="D18:R18" si="11">D17/$B$17*100</f>
        <v>4.2051802601972623</v>
      </c>
      <c r="E18" s="453">
        <f t="shared" si="11"/>
        <v>3.9852475934290887</v>
      </c>
      <c r="F18" s="453">
        <f t="shared" si="11"/>
        <v>8.2650019455582058</v>
      </c>
      <c r="G18" s="453">
        <f t="shared" si="11"/>
        <v>6.0513289008442026</v>
      </c>
      <c r="H18" s="453">
        <f t="shared" si="11"/>
        <v>8.073220660136359</v>
      </c>
      <c r="I18" s="453">
        <f t="shared" si="11"/>
        <v>4.0538665854607592</v>
      </c>
      <c r="J18" s="453">
        <f t="shared" si="11"/>
        <v>4.390600416180277</v>
      </c>
      <c r="K18" s="453">
        <f t="shared" si="11"/>
        <v>3.4854929029420223</v>
      </c>
      <c r="L18" s="453">
        <f t="shared" si="11"/>
        <v>5.9226852086822657</v>
      </c>
      <c r="M18" s="453">
        <f t="shared" si="11"/>
        <v>4.1603816677663303</v>
      </c>
      <c r="N18" s="453">
        <f t="shared" si="11"/>
        <v>5.3017307009084922</v>
      </c>
      <c r="O18" s="453">
        <f t="shared" si="11"/>
        <v>6.4944424706897426</v>
      </c>
      <c r="P18" s="453">
        <f t="shared" si="11"/>
        <v>7.9721869766025479</v>
      </c>
      <c r="Q18" s="453">
        <f t="shared" si="11"/>
        <v>2.5673924444670018</v>
      </c>
      <c r="R18" s="453">
        <f t="shared" si="11"/>
        <v>2.1441066504254853</v>
      </c>
      <c r="S18" s="453">
        <f>S17/$B$17*100</f>
        <v>5.4965572078702056</v>
      </c>
      <c r="T18" s="453">
        <f>T17/$B$17*100</f>
        <v>9.982912923581857</v>
      </c>
      <c r="U18" s="453">
        <f>U17/$B$17*100</f>
        <v>3.3080579945524371</v>
      </c>
      <c r="V18" s="455">
        <f>V17/$B$17*100</f>
        <v>3.7678187754825827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4" t="s">
        <v>197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8725446</v>
      </c>
      <c r="C4" s="380">
        <f>'2024.1분기'!C7+'2024.2분기'!C7</f>
        <v>32720</v>
      </c>
      <c r="D4" s="380">
        <f>'2024.1분기'!D7+'2024.2분기'!D7</f>
        <v>369536</v>
      </c>
      <c r="E4" s="380">
        <f>'2024.1분기'!E7+'2024.2분기'!E7</f>
        <v>339525</v>
      </c>
      <c r="F4" s="380">
        <f>'2024.1분기'!F7+'2024.2분기'!F7</f>
        <v>696415</v>
      </c>
      <c r="G4" s="380">
        <f>'2024.1분기'!G7+'2024.2분기'!G7</f>
        <v>539670</v>
      </c>
      <c r="H4" s="380">
        <f>'2024.1분기'!H7+'2024.2분기'!H7</f>
        <v>705904</v>
      </c>
      <c r="I4" s="380">
        <f>'2024.1분기'!I7+'2024.2분기'!I7</f>
        <v>356394</v>
      </c>
      <c r="J4" s="380">
        <f>'2024.1분기'!J7+'2024.2분기'!J7</f>
        <v>405387</v>
      </c>
      <c r="K4" s="380">
        <f>'2024.1분기'!K7+'2024.2분기'!K7</f>
        <v>304200</v>
      </c>
      <c r="L4" s="380">
        <f>'2024.1분기'!L7+'2024.2분기'!L7</f>
        <v>511568</v>
      </c>
      <c r="M4" s="380">
        <f>'2024.1분기'!M7+'2024.2분기'!M7</f>
        <v>362101</v>
      </c>
      <c r="N4" s="380">
        <f>'2024.1분기'!N7+'2024.2분기'!N7</f>
        <v>452094</v>
      </c>
      <c r="O4" s="380">
        <f>'2024.1분기'!O7+'2024.2분기'!O7</f>
        <v>562978</v>
      </c>
      <c r="P4" s="380">
        <f>'2024.1분기'!P7+'2024.2분기'!P7</f>
        <v>700395</v>
      </c>
      <c r="Q4" s="380">
        <f>'2024.1분기'!Q7+'2024.2분기'!Q7</f>
        <v>223626</v>
      </c>
      <c r="R4" s="380">
        <f>'2024.1분기'!R7+'2024.2분기'!R7</f>
        <v>189637</v>
      </c>
      <c r="S4" s="380">
        <f>'2024.1분기'!S7+'2024.2분기'!S7</f>
        <v>465119</v>
      </c>
      <c r="T4" s="380">
        <f>'2024.1분기'!T7+'2024.2분기'!T7</f>
        <v>880547</v>
      </c>
      <c r="U4" s="380">
        <f>'2024.1분기'!U7+'2024.2분기'!U7</f>
        <v>284905</v>
      </c>
      <c r="V4" s="381">
        <f>'2024.1분기'!V7+'2024.2분기'!V7</f>
        <v>342725</v>
      </c>
    </row>
    <row r="5" spans="1:22" ht="23.25" customHeight="1">
      <c r="A5" s="387" t="s">
        <v>4</v>
      </c>
      <c r="B5" s="433">
        <f>B4/182</f>
        <v>47942.010989010989</v>
      </c>
      <c r="C5" s="433">
        <f>C4/182</f>
        <v>179.78021978021977</v>
      </c>
      <c r="D5" s="433">
        <f t="shared" ref="D5:U5" si="0">D4/182</f>
        <v>2030.4175824175825</v>
      </c>
      <c r="E5" s="433">
        <f t="shared" si="0"/>
        <v>1865.5219780219779</v>
      </c>
      <c r="F5" s="433">
        <f t="shared" si="0"/>
        <v>3826.4560439560441</v>
      </c>
      <c r="G5" s="433">
        <f t="shared" si="0"/>
        <v>2965.2197802197802</v>
      </c>
      <c r="H5" s="433">
        <f t="shared" si="0"/>
        <v>3878.5934065934066</v>
      </c>
      <c r="I5" s="433">
        <f t="shared" si="0"/>
        <v>1958.2087912087911</v>
      </c>
      <c r="J5" s="433">
        <f t="shared" si="0"/>
        <v>2227.401098901099</v>
      </c>
      <c r="K5" s="433">
        <f t="shared" si="0"/>
        <v>1671.4285714285713</v>
      </c>
      <c r="L5" s="433">
        <f t="shared" si="0"/>
        <v>2810.8131868131868</v>
      </c>
      <c r="M5" s="433">
        <f t="shared" si="0"/>
        <v>1989.565934065934</v>
      </c>
      <c r="N5" s="433">
        <f t="shared" si="0"/>
        <v>2484.032967032967</v>
      </c>
      <c r="O5" s="433">
        <f t="shared" si="0"/>
        <v>3093.2857142857142</v>
      </c>
      <c r="P5" s="433">
        <f t="shared" si="0"/>
        <v>3848.3241758241757</v>
      </c>
      <c r="Q5" s="433">
        <f t="shared" si="0"/>
        <v>1228.7142857142858</v>
      </c>
      <c r="R5" s="433">
        <f t="shared" si="0"/>
        <v>1041.9615384615386</v>
      </c>
      <c r="S5" s="433">
        <f t="shared" si="0"/>
        <v>2555.598901098901</v>
      </c>
      <c r="T5" s="433">
        <f t="shared" si="0"/>
        <v>4838.1703296703299</v>
      </c>
      <c r="U5" s="433">
        <f t="shared" si="0"/>
        <v>1565.4120879120878</v>
      </c>
      <c r="V5" s="435">
        <f>V4/182</f>
        <v>1883.1043956043957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0.37499515784064219</v>
      </c>
      <c r="D6" s="384">
        <f>D5/$B$5*100</f>
        <v>4.2351531371576883</v>
      </c>
      <c r="E6" s="384">
        <f t="shared" ref="E6:V6" si="1">E5/$B$5*100</f>
        <v>3.8912051028680934</v>
      </c>
      <c r="F6" s="384">
        <f>F5/$B$5*100</f>
        <v>7.9814258205253923</v>
      </c>
      <c r="G6" s="384">
        <f t="shared" si="1"/>
        <v>6.1850133506069485</v>
      </c>
      <c r="H6" s="384">
        <f t="shared" si="1"/>
        <v>8.09017670844562</v>
      </c>
      <c r="I6" s="384">
        <f t="shared" si="1"/>
        <v>4.0845361944822072</v>
      </c>
      <c r="J6" s="384">
        <f t="shared" si="1"/>
        <v>4.6460318475410887</v>
      </c>
      <c r="K6" s="384">
        <f t="shared" si="1"/>
        <v>3.4863547376260193</v>
      </c>
      <c r="L6" s="384">
        <f t="shared" si="1"/>
        <v>5.8629438541021281</v>
      </c>
      <c r="M6" s="384">
        <f t="shared" si="1"/>
        <v>4.149942593192371</v>
      </c>
      <c r="N6" s="384">
        <f t="shared" si="1"/>
        <v>5.1813282667728391</v>
      </c>
      <c r="O6" s="384">
        <f t="shared" si="1"/>
        <v>6.4521400969073675</v>
      </c>
      <c r="P6" s="384">
        <f t="shared" si="1"/>
        <v>8.0270395347126087</v>
      </c>
      <c r="Q6" s="384">
        <f t="shared" si="1"/>
        <v>2.5629177007112305</v>
      </c>
      <c r="R6" s="384">
        <f t="shared" si="1"/>
        <v>2.1733788736988346</v>
      </c>
      <c r="S6" s="384">
        <f t="shared" si="1"/>
        <v>5.3306043037800022</v>
      </c>
      <c r="T6" s="384">
        <f t="shared" si="1"/>
        <v>10.091713363420048</v>
      </c>
      <c r="U6" s="384">
        <f t="shared" si="1"/>
        <v>3.2652199096756771</v>
      </c>
      <c r="V6" s="385">
        <f t="shared" si="1"/>
        <v>3.9278794459331938</v>
      </c>
    </row>
    <row r="7" spans="1:22" ht="23.25" customHeight="1" thickTop="1">
      <c r="A7" s="322" t="s">
        <v>70</v>
      </c>
      <c r="B7" s="323">
        <f>B10+B13+B16</f>
        <v>4515528</v>
      </c>
      <c r="C7" s="392">
        <f>C10+C13+C16</f>
        <v>17138</v>
      </c>
      <c r="D7" s="392">
        <f t="shared" ref="D7:U7" si="2">D10+D13+D16</f>
        <v>187301</v>
      </c>
      <c r="E7" s="392">
        <f t="shared" si="2"/>
        <v>177495</v>
      </c>
      <c r="F7" s="392">
        <f t="shared" si="2"/>
        <v>368320</v>
      </c>
      <c r="G7" s="392">
        <f t="shared" si="2"/>
        <v>279075</v>
      </c>
      <c r="H7" s="392">
        <f t="shared" si="2"/>
        <v>359231</v>
      </c>
      <c r="I7" s="392">
        <f t="shared" si="2"/>
        <v>185396</v>
      </c>
      <c r="J7" s="392">
        <f t="shared" si="2"/>
        <v>216534</v>
      </c>
      <c r="K7" s="392">
        <f t="shared" si="2"/>
        <v>155644</v>
      </c>
      <c r="L7" s="392">
        <f t="shared" si="2"/>
        <v>262425</v>
      </c>
      <c r="M7" s="392">
        <f t="shared" si="2"/>
        <v>185551</v>
      </c>
      <c r="N7" s="392">
        <f t="shared" si="2"/>
        <v>233472</v>
      </c>
      <c r="O7" s="392">
        <f t="shared" si="2"/>
        <v>291445</v>
      </c>
      <c r="P7" s="392">
        <f t="shared" si="2"/>
        <v>360529</v>
      </c>
      <c r="Q7" s="392">
        <f t="shared" si="2"/>
        <v>115039</v>
      </c>
      <c r="R7" s="392">
        <f t="shared" si="2"/>
        <v>100131</v>
      </c>
      <c r="S7" s="392">
        <f t="shared" si="2"/>
        <v>244852</v>
      </c>
      <c r="T7" s="392">
        <f t="shared" si="2"/>
        <v>450611</v>
      </c>
      <c r="U7" s="392">
        <f t="shared" si="2"/>
        <v>149939</v>
      </c>
      <c r="V7" s="471">
        <f>V10+V13+V16</f>
        <v>175400</v>
      </c>
    </row>
    <row r="8" spans="1:22" ht="23.25" customHeight="1">
      <c r="A8" s="306" t="s">
        <v>4</v>
      </c>
      <c r="B8" s="360">
        <f>B7/91</f>
        <v>49621.18681318681</v>
      </c>
      <c r="C8" s="360">
        <f>C7/91</f>
        <v>188.32967032967034</v>
      </c>
      <c r="D8" s="360">
        <f>D7/91</f>
        <v>2058.2527472527472</v>
      </c>
      <c r="E8" s="360">
        <f t="shared" ref="E8:U8" si="3">E7/91</f>
        <v>1950.4945054945056</v>
      </c>
      <c r="F8" s="360">
        <f t="shared" si="3"/>
        <v>4047.4725274725274</v>
      </c>
      <c r="G8" s="360">
        <f t="shared" si="3"/>
        <v>3066.7582417582416</v>
      </c>
      <c r="H8" s="360">
        <f t="shared" si="3"/>
        <v>3947.5934065934066</v>
      </c>
      <c r="I8" s="360">
        <f t="shared" si="3"/>
        <v>2037.3186813186812</v>
      </c>
      <c r="J8" s="360">
        <f t="shared" si="3"/>
        <v>2379.4945054945056</v>
      </c>
      <c r="K8" s="360">
        <f t="shared" si="3"/>
        <v>1710.3736263736264</v>
      </c>
      <c r="L8" s="360">
        <f t="shared" si="3"/>
        <v>2883.7912087912086</v>
      </c>
      <c r="M8" s="360">
        <f t="shared" si="3"/>
        <v>2039.0219780219779</v>
      </c>
      <c r="N8" s="360">
        <f t="shared" si="3"/>
        <v>2565.6263736263736</v>
      </c>
      <c r="O8" s="360">
        <f t="shared" si="3"/>
        <v>3202.6923076923076</v>
      </c>
      <c r="P8" s="360">
        <f t="shared" si="3"/>
        <v>3961.8571428571427</v>
      </c>
      <c r="Q8" s="360">
        <f t="shared" si="3"/>
        <v>1264.1648351648353</v>
      </c>
      <c r="R8" s="360">
        <f t="shared" si="3"/>
        <v>1100.3406593406594</v>
      </c>
      <c r="S8" s="360">
        <f t="shared" si="3"/>
        <v>2690.6813186813188</v>
      </c>
      <c r="T8" s="360">
        <f t="shared" si="3"/>
        <v>4951.7692307692305</v>
      </c>
      <c r="U8" s="360">
        <f t="shared" si="3"/>
        <v>1647.6813186813188</v>
      </c>
      <c r="V8" s="379">
        <f>V7/91</f>
        <v>1927.4725274725274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0.37953479637375742</v>
      </c>
      <c r="D9" s="328">
        <f>D8/$B$8*100</f>
        <v>4.1479313161162992</v>
      </c>
      <c r="E9" s="328">
        <f t="shared" ref="E9:V9" si="4">E8/$B$8*100</f>
        <v>3.9307695578457271</v>
      </c>
      <c r="F9" s="328">
        <f>F8/$B$8*100</f>
        <v>8.1567426887841243</v>
      </c>
      <c r="G9" s="328">
        <f t="shared" si="4"/>
        <v>6.1803403721558148</v>
      </c>
      <c r="H9" s="328">
        <f t="shared" si="4"/>
        <v>7.9554594722920564</v>
      </c>
      <c r="I9" s="328">
        <f t="shared" si="4"/>
        <v>4.1057435586713229</v>
      </c>
      <c r="J9" s="328">
        <f t="shared" si="4"/>
        <v>4.7953196171079</v>
      </c>
      <c r="K9" s="328">
        <f t="shared" si="4"/>
        <v>3.4468615851789646</v>
      </c>
      <c r="L9" s="328">
        <f t="shared" si="4"/>
        <v>5.8116127283453896</v>
      </c>
      <c r="M9" s="328">
        <f t="shared" si="4"/>
        <v>4.109176158358447</v>
      </c>
      <c r="N9" s="328">
        <f t="shared" si="4"/>
        <v>5.1704252525950452</v>
      </c>
      <c r="O9" s="328">
        <f t="shared" si="4"/>
        <v>6.4542839729927488</v>
      </c>
      <c r="P9" s="328">
        <f t="shared" si="4"/>
        <v>7.9842047264461664</v>
      </c>
      <c r="Q9" s="328">
        <f t="shared" si="4"/>
        <v>2.5476311961746227</v>
      </c>
      <c r="R9" s="328">
        <f t="shared" si="4"/>
        <v>2.2174815436865858</v>
      </c>
      <c r="S9" s="328">
        <f t="shared" si="4"/>
        <v>5.4224445070432523</v>
      </c>
      <c r="T9" s="328">
        <f t="shared" si="4"/>
        <v>9.9791430813849455</v>
      </c>
      <c r="U9" s="328">
        <f t="shared" si="4"/>
        <v>3.320519770888366</v>
      </c>
      <c r="V9" s="329">
        <f t="shared" si="4"/>
        <v>3.88437409755847</v>
      </c>
    </row>
    <row r="10" spans="1:22" ht="23.25" customHeight="1">
      <c r="A10" s="451" t="s">
        <v>30</v>
      </c>
      <c r="B10" s="462">
        <f>SUM(C10:V10)</f>
        <v>1497907</v>
      </c>
      <c r="C10" s="452">
        <v>5850</v>
      </c>
      <c r="D10" s="452">
        <v>62075</v>
      </c>
      <c r="E10" s="452">
        <v>59255</v>
      </c>
      <c r="F10" s="452">
        <v>123696</v>
      </c>
      <c r="G10" s="452">
        <v>87746</v>
      </c>
      <c r="H10" s="452">
        <v>114926</v>
      </c>
      <c r="I10" s="452">
        <v>59658</v>
      </c>
      <c r="J10" s="452">
        <v>72656</v>
      </c>
      <c r="K10" s="452">
        <v>51738</v>
      </c>
      <c r="L10" s="452">
        <v>88528</v>
      </c>
      <c r="M10" s="452">
        <v>61847</v>
      </c>
      <c r="N10" s="452">
        <v>78563</v>
      </c>
      <c r="O10" s="452">
        <v>99031</v>
      </c>
      <c r="P10" s="452">
        <v>121087</v>
      </c>
      <c r="Q10" s="452">
        <v>38736</v>
      </c>
      <c r="R10" s="452">
        <v>33183</v>
      </c>
      <c r="S10" s="452">
        <v>82955</v>
      </c>
      <c r="T10" s="452">
        <v>147033</v>
      </c>
      <c r="U10" s="452">
        <v>50542</v>
      </c>
      <c r="V10" s="472">
        <v>58802</v>
      </c>
    </row>
    <row r="11" spans="1:22" ht="23.25" customHeight="1">
      <c r="A11" s="427" t="s">
        <v>4</v>
      </c>
      <c r="B11" s="463">
        <f>B10/30</f>
        <v>49930.23333333333</v>
      </c>
      <c r="C11" s="463">
        <f t="shared" ref="C11:U11" si="5">C10/30</f>
        <v>195</v>
      </c>
      <c r="D11" s="463">
        <f t="shared" si="5"/>
        <v>2069.1666666666665</v>
      </c>
      <c r="E11" s="463">
        <f t="shared" si="5"/>
        <v>1975.1666666666667</v>
      </c>
      <c r="F11" s="463">
        <f t="shared" si="5"/>
        <v>4123.2</v>
      </c>
      <c r="G11" s="463">
        <f t="shared" si="5"/>
        <v>2924.8666666666668</v>
      </c>
      <c r="H11" s="463">
        <f t="shared" si="5"/>
        <v>3830.8666666666668</v>
      </c>
      <c r="I11" s="463">
        <f t="shared" si="5"/>
        <v>1988.6</v>
      </c>
      <c r="J11" s="463">
        <f t="shared" si="5"/>
        <v>2421.8666666666668</v>
      </c>
      <c r="K11" s="463">
        <f t="shared" si="5"/>
        <v>1724.6</v>
      </c>
      <c r="L11" s="463">
        <f t="shared" si="5"/>
        <v>2950.9333333333334</v>
      </c>
      <c r="M11" s="463">
        <f t="shared" si="5"/>
        <v>2061.5666666666666</v>
      </c>
      <c r="N11" s="463">
        <f t="shared" si="5"/>
        <v>2618.7666666666669</v>
      </c>
      <c r="O11" s="463">
        <f t="shared" si="5"/>
        <v>3301.0333333333333</v>
      </c>
      <c r="P11" s="463">
        <f t="shared" si="5"/>
        <v>4036.2333333333331</v>
      </c>
      <c r="Q11" s="463">
        <f t="shared" si="5"/>
        <v>1291.2</v>
      </c>
      <c r="R11" s="463">
        <f t="shared" si="5"/>
        <v>1106.0999999999999</v>
      </c>
      <c r="S11" s="463">
        <f t="shared" si="5"/>
        <v>2765.1666666666665</v>
      </c>
      <c r="T11" s="463">
        <f t="shared" si="5"/>
        <v>4901.1000000000004</v>
      </c>
      <c r="U11" s="463">
        <f t="shared" si="5"/>
        <v>1684.7333333333333</v>
      </c>
      <c r="V11" s="473">
        <f>V10/30</f>
        <v>1960.0666666666666</v>
      </c>
    </row>
    <row r="12" spans="1:22" ht="23.25" customHeight="1">
      <c r="A12" s="430" t="s">
        <v>5</v>
      </c>
      <c r="B12" s="464">
        <v>100</v>
      </c>
      <c r="C12" s="510">
        <f>C11/$B$11*100</f>
        <v>0.39054494037346782</v>
      </c>
      <c r="D12" s="510">
        <f t="shared" ref="D12:Q12" si="6">D11/$B$11*100</f>
        <v>4.1441157561851298</v>
      </c>
      <c r="E12" s="510">
        <f t="shared" si="6"/>
        <v>3.9558530669794587</v>
      </c>
      <c r="F12" s="510">
        <f t="shared" si="6"/>
        <v>8.2579225546045265</v>
      </c>
      <c r="G12" s="510">
        <f t="shared" si="6"/>
        <v>5.8579070663265478</v>
      </c>
      <c r="H12" s="510">
        <f t="shared" si="6"/>
        <v>7.6724389431386602</v>
      </c>
      <c r="I12" s="510">
        <f t="shared" si="6"/>
        <v>3.9827572739829642</v>
      </c>
      <c r="J12" s="510">
        <f t="shared" si="6"/>
        <v>4.8505013996196027</v>
      </c>
      <c r="K12" s="510">
        <f t="shared" si="6"/>
        <v>3.4540195085542695</v>
      </c>
      <c r="L12" s="510">
        <f t="shared" si="6"/>
        <v>5.9101132446807449</v>
      </c>
      <c r="M12" s="510">
        <f t="shared" si="6"/>
        <v>4.1288945174833955</v>
      </c>
      <c r="N12" s="510">
        <f t="shared" si="6"/>
        <v>5.2448516496685045</v>
      </c>
      <c r="O12" s="510">
        <f t="shared" si="6"/>
        <v>6.61129162224357</v>
      </c>
      <c r="P12" s="510">
        <f t="shared" si="6"/>
        <v>8.0837461871798446</v>
      </c>
      <c r="Q12" s="510">
        <f t="shared" si="6"/>
        <v>2.5860083436421624</v>
      </c>
      <c r="R12" s="510">
        <f>R11/$B$11*100</f>
        <v>2.2152910694722703</v>
      </c>
      <c r="S12" s="510">
        <f>S11/$B$11*100</f>
        <v>5.5380607741335073</v>
      </c>
      <c r="T12" s="510">
        <f>T11/$B$11*100</f>
        <v>9.8158964475097594</v>
      </c>
      <c r="U12" s="510">
        <f>U11/$B$11*100</f>
        <v>3.3741747651890273</v>
      </c>
      <c r="V12" s="511">
        <f>V11/$B$11*100</f>
        <v>3.9256108690325906</v>
      </c>
    </row>
    <row r="13" spans="1:22" ht="23.25" customHeight="1">
      <c r="A13" s="425" t="s">
        <v>77</v>
      </c>
      <c r="B13" s="465">
        <f>SUM(C13:V13)</f>
        <v>1600577</v>
      </c>
      <c r="C13" s="508">
        <v>5852</v>
      </c>
      <c r="D13" s="508">
        <v>65534</v>
      </c>
      <c r="E13" s="508">
        <v>62567</v>
      </c>
      <c r="F13" s="508">
        <v>133580</v>
      </c>
      <c r="G13" s="508">
        <v>104493</v>
      </c>
      <c r="H13" s="508">
        <v>131493</v>
      </c>
      <c r="I13" s="508">
        <v>64004</v>
      </c>
      <c r="J13" s="508">
        <v>76176</v>
      </c>
      <c r="K13" s="508">
        <v>54676</v>
      </c>
      <c r="L13" s="508">
        <v>92568</v>
      </c>
      <c r="M13" s="508">
        <v>64625</v>
      </c>
      <c r="N13" s="508">
        <v>81441</v>
      </c>
      <c r="O13" s="508">
        <v>101820</v>
      </c>
      <c r="P13" s="508">
        <v>126423</v>
      </c>
      <c r="Q13" s="508">
        <v>40419</v>
      </c>
      <c r="R13" s="508">
        <v>35036</v>
      </c>
      <c r="S13" s="508">
        <v>87275</v>
      </c>
      <c r="T13" s="508">
        <v>159690</v>
      </c>
      <c r="U13" s="508">
        <v>52782</v>
      </c>
      <c r="V13" s="509">
        <v>60123</v>
      </c>
    </row>
    <row r="14" spans="1:22" ht="23.25" customHeight="1">
      <c r="A14" s="427" t="s">
        <v>4</v>
      </c>
      <c r="B14" s="466">
        <f>B13/31</f>
        <v>51631.516129032258</v>
      </c>
      <c r="C14" s="466">
        <f t="shared" ref="C14:U14" si="7">C13/31</f>
        <v>188.7741935483871</v>
      </c>
      <c r="D14" s="466">
        <f t="shared" si="7"/>
        <v>2114</v>
      </c>
      <c r="E14" s="466">
        <f t="shared" si="7"/>
        <v>2018.2903225806451</v>
      </c>
      <c r="F14" s="466">
        <f t="shared" si="7"/>
        <v>4309.0322580645161</v>
      </c>
      <c r="G14" s="466">
        <f t="shared" si="7"/>
        <v>3370.7419354838707</v>
      </c>
      <c r="H14" s="466">
        <f t="shared" si="7"/>
        <v>4241.7096774193551</v>
      </c>
      <c r="I14" s="466">
        <f t="shared" si="7"/>
        <v>2064.6451612903224</v>
      </c>
      <c r="J14" s="466">
        <f t="shared" si="7"/>
        <v>2457.2903225806454</v>
      </c>
      <c r="K14" s="466">
        <f t="shared" si="7"/>
        <v>1763.741935483871</v>
      </c>
      <c r="L14" s="466">
        <f t="shared" si="7"/>
        <v>2986.0645161290322</v>
      </c>
      <c r="M14" s="466">
        <f t="shared" si="7"/>
        <v>2084.6774193548385</v>
      </c>
      <c r="N14" s="466">
        <f t="shared" si="7"/>
        <v>2627.1290322580644</v>
      </c>
      <c r="O14" s="466">
        <f t="shared" si="7"/>
        <v>3284.516129032258</v>
      </c>
      <c r="P14" s="466">
        <f t="shared" si="7"/>
        <v>4078.1612903225805</v>
      </c>
      <c r="Q14" s="466">
        <f t="shared" si="7"/>
        <v>1303.8387096774193</v>
      </c>
      <c r="R14" s="466">
        <f t="shared" si="7"/>
        <v>1130.1935483870968</v>
      </c>
      <c r="S14" s="466">
        <f t="shared" si="7"/>
        <v>2815.3225806451615</v>
      </c>
      <c r="T14" s="466">
        <f t="shared" si="7"/>
        <v>5151.2903225806449</v>
      </c>
      <c r="U14" s="466">
        <f t="shared" si="7"/>
        <v>1702.6451612903227</v>
      </c>
      <c r="V14" s="476">
        <f>V13/31</f>
        <v>1939.4516129032259</v>
      </c>
    </row>
    <row r="15" spans="1:22" ht="23.25" customHeight="1">
      <c r="A15" s="430" t="s">
        <v>5</v>
      </c>
      <c r="B15" s="467">
        <v>100</v>
      </c>
      <c r="C15" s="460">
        <f>C14/$B$14*100</f>
        <v>0.36561814895503308</v>
      </c>
      <c r="D15" s="460">
        <f t="shared" ref="D15:R15" si="8">D14/$B$14*100</f>
        <v>4.0943984575562444</v>
      </c>
      <c r="E15" s="460">
        <f t="shared" si="8"/>
        <v>3.9090278068471553</v>
      </c>
      <c r="F15" s="460">
        <f t="shared" si="8"/>
        <v>8.3457403173980378</v>
      </c>
      <c r="G15" s="460">
        <f t="shared" si="8"/>
        <v>6.528458174770722</v>
      </c>
      <c r="H15" s="460">
        <f t="shared" si="8"/>
        <v>8.2153498394641442</v>
      </c>
      <c r="I15" s="460">
        <f t="shared" si="8"/>
        <v>3.9988079298902828</v>
      </c>
      <c r="J15" s="460">
        <f t="shared" si="8"/>
        <v>4.7592836833217023</v>
      </c>
      <c r="K15" s="460">
        <f t="shared" si="8"/>
        <v>3.4160180984732382</v>
      </c>
      <c r="L15" s="460">
        <f t="shared" si="8"/>
        <v>5.7834143561977962</v>
      </c>
      <c r="M15" s="460">
        <f t="shared" si="8"/>
        <v>4.0376064381782317</v>
      </c>
      <c r="N15" s="460">
        <f t="shared" si="8"/>
        <v>5.0882275579369187</v>
      </c>
      <c r="O15" s="460">
        <f t="shared" si="8"/>
        <v>6.3614558999660744</v>
      </c>
      <c r="P15" s="460">
        <f t="shared" si="8"/>
        <v>7.898589071316156</v>
      </c>
      <c r="Q15" s="460">
        <f t="shared" si="8"/>
        <v>2.5252768220460498</v>
      </c>
      <c r="R15" s="460">
        <f t="shared" si="8"/>
        <v>2.1889606060814319</v>
      </c>
      <c r="S15" s="460">
        <f>S14/$B$14*100</f>
        <v>5.452721112448824</v>
      </c>
      <c r="T15" s="460">
        <f>T14/$B$14*100</f>
        <v>9.9770270346256371</v>
      </c>
      <c r="U15" s="460">
        <f>U14/$B$14*100</f>
        <v>3.2976857720684483</v>
      </c>
      <c r="V15" s="461">
        <f>V14/$B$14*100</f>
        <v>3.7563328724578704</v>
      </c>
    </row>
    <row r="16" spans="1:22" ht="23.25" customHeight="1">
      <c r="A16" s="425" t="s">
        <v>80</v>
      </c>
      <c r="B16" s="465">
        <f>SUM(C16:V16)</f>
        <v>1417044</v>
      </c>
      <c r="C16" s="456">
        <v>5436</v>
      </c>
      <c r="D16" s="456">
        <v>59692</v>
      </c>
      <c r="E16" s="456">
        <v>55673</v>
      </c>
      <c r="F16" s="456">
        <v>111044</v>
      </c>
      <c r="G16" s="456">
        <v>86836</v>
      </c>
      <c r="H16" s="456">
        <v>112812</v>
      </c>
      <c r="I16" s="456">
        <v>61734</v>
      </c>
      <c r="J16" s="456">
        <v>67702</v>
      </c>
      <c r="K16" s="456">
        <v>49230</v>
      </c>
      <c r="L16" s="456">
        <v>81329</v>
      </c>
      <c r="M16" s="456">
        <v>59079</v>
      </c>
      <c r="N16" s="456">
        <v>73468</v>
      </c>
      <c r="O16" s="456">
        <v>90594</v>
      </c>
      <c r="P16" s="456">
        <v>113019</v>
      </c>
      <c r="Q16" s="456">
        <v>35884</v>
      </c>
      <c r="R16" s="456">
        <v>31912</v>
      </c>
      <c r="S16" s="456">
        <v>74622</v>
      </c>
      <c r="T16" s="456">
        <v>143888</v>
      </c>
      <c r="U16" s="456">
        <v>46615</v>
      </c>
      <c r="V16" s="457">
        <v>56475</v>
      </c>
    </row>
    <row r="17" spans="1:22" ht="23.25" customHeight="1">
      <c r="A17" s="427" t="s">
        <v>4</v>
      </c>
      <c r="B17" s="466">
        <f>B16/30</f>
        <v>47234.8</v>
      </c>
      <c r="C17" s="466">
        <f t="shared" ref="C17:U17" si="9">C16/30</f>
        <v>181.2</v>
      </c>
      <c r="D17" s="466">
        <f t="shared" si="9"/>
        <v>1989.7333333333333</v>
      </c>
      <c r="E17" s="466">
        <f t="shared" si="9"/>
        <v>1855.7666666666667</v>
      </c>
      <c r="F17" s="466">
        <f t="shared" si="9"/>
        <v>3701.4666666666667</v>
      </c>
      <c r="G17" s="466">
        <f t="shared" si="9"/>
        <v>2894.5333333333333</v>
      </c>
      <c r="H17" s="466">
        <f t="shared" si="9"/>
        <v>3760.4</v>
      </c>
      <c r="I17" s="466">
        <f t="shared" si="9"/>
        <v>2057.8000000000002</v>
      </c>
      <c r="J17" s="466">
        <f t="shared" si="9"/>
        <v>2256.7333333333331</v>
      </c>
      <c r="K17" s="466">
        <f t="shared" si="9"/>
        <v>1641</v>
      </c>
      <c r="L17" s="466">
        <f t="shared" si="9"/>
        <v>2710.9666666666667</v>
      </c>
      <c r="M17" s="466">
        <f t="shared" si="9"/>
        <v>1969.3</v>
      </c>
      <c r="N17" s="466">
        <f t="shared" si="9"/>
        <v>2448.9333333333334</v>
      </c>
      <c r="O17" s="466">
        <f t="shared" si="9"/>
        <v>3019.8</v>
      </c>
      <c r="P17" s="466">
        <f t="shared" si="9"/>
        <v>3767.3</v>
      </c>
      <c r="Q17" s="466">
        <f t="shared" si="9"/>
        <v>1196.1333333333334</v>
      </c>
      <c r="R17" s="466">
        <f t="shared" si="9"/>
        <v>1063.7333333333333</v>
      </c>
      <c r="S17" s="466">
        <f t="shared" si="9"/>
        <v>2487.4</v>
      </c>
      <c r="T17" s="466">
        <f t="shared" si="9"/>
        <v>4796.2666666666664</v>
      </c>
      <c r="U17" s="466">
        <f t="shared" si="9"/>
        <v>1553.8333333333333</v>
      </c>
      <c r="V17" s="470">
        <f>V16/30</f>
        <v>1882.5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0.38361546995012147</v>
      </c>
      <c r="D18" s="453">
        <f t="shared" ref="D18:R18" si="10">D17/$B$17*100</f>
        <v>4.2124309478040196</v>
      </c>
      <c r="E18" s="453">
        <f t="shared" si="10"/>
        <v>3.928812372798586</v>
      </c>
      <c r="F18" s="453">
        <f t="shared" si="10"/>
        <v>7.8363127750443882</v>
      </c>
      <c r="G18" s="453">
        <f t="shared" si="10"/>
        <v>6.1279677977536338</v>
      </c>
      <c r="H18" s="453">
        <f t="shared" si="10"/>
        <v>7.9610795430487684</v>
      </c>
      <c r="I18" s="453">
        <f t="shared" si="10"/>
        <v>4.356533742071524</v>
      </c>
      <c r="J18" s="453">
        <f t="shared" si="10"/>
        <v>4.7776921535252255</v>
      </c>
      <c r="K18" s="453">
        <f t="shared" si="10"/>
        <v>3.4741334778595436</v>
      </c>
      <c r="L18" s="453">
        <f t="shared" si="10"/>
        <v>5.7393418976404398</v>
      </c>
      <c r="M18" s="453">
        <f t="shared" si="10"/>
        <v>4.169171881748202</v>
      </c>
      <c r="N18" s="453">
        <f t="shared" si="10"/>
        <v>5.1845955383177937</v>
      </c>
      <c r="O18" s="453">
        <f t="shared" si="10"/>
        <v>6.3931677492018597</v>
      </c>
      <c r="P18" s="453">
        <f t="shared" si="10"/>
        <v>7.9756874169044849</v>
      </c>
      <c r="Q18" s="453">
        <f t="shared" si="10"/>
        <v>2.5323137460798675</v>
      </c>
      <c r="R18" s="453">
        <f t="shared" si="10"/>
        <v>2.2520119347035092</v>
      </c>
      <c r="S18" s="453">
        <f>S17/$B$17*100</f>
        <v>5.2660326708274408</v>
      </c>
      <c r="T18" s="453">
        <f>T17/$B$17*100</f>
        <v>10.154095426818079</v>
      </c>
      <c r="U18" s="453">
        <f>U17/$B$17*100</f>
        <v>3.2895943950928834</v>
      </c>
      <c r="V18" s="455">
        <f>V17/$B$17*100</f>
        <v>3.985409062809623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V18"/>
  <sheetViews>
    <sheetView workbookViewId="0">
      <selection activeCell="B6" sqref="B6"/>
    </sheetView>
  </sheetViews>
  <sheetFormatPr defaultRowHeight="13.5"/>
  <sheetData>
    <row r="1" spans="1:22" ht="25.5">
      <c r="A1" s="534" t="s">
        <v>198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12854980</v>
      </c>
      <c r="C4" s="380">
        <f>'2024.2분기'!C4+'2024.3분기'!C7</f>
        <v>48936</v>
      </c>
      <c r="D4" s="380">
        <f>'2024.2분기'!D4+'2024.3분기'!D7</f>
        <v>541662</v>
      </c>
      <c r="E4" s="380">
        <f>'2024.2분기'!E4+'2024.3분기'!E7</f>
        <v>502428</v>
      </c>
      <c r="F4" s="380">
        <f>'2024.2분기'!F4+'2024.3분기'!F7</f>
        <v>1024313</v>
      </c>
      <c r="G4" s="380">
        <f>'2024.2분기'!G4+'2024.3분기'!G7</f>
        <v>797121</v>
      </c>
      <c r="H4" s="380">
        <f>'2024.2분기'!H4+'2024.3분기'!H7</f>
        <v>1043019</v>
      </c>
      <c r="I4" s="380">
        <f>'2024.2분기'!I4+'2024.3분기'!I7</f>
        <v>530089</v>
      </c>
      <c r="J4" s="380">
        <f>'2024.2분기'!J4+'2024.3분기'!J7</f>
        <v>601761</v>
      </c>
      <c r="K4" s="380">
        <f>'2024.2분기'!K4+'2024.3분기'!K7</f>
        <v>445801</v>
      </c>
      <c r="L4" s="380">
        <f>'2024.2분기'!L4+'2024.3분기'!L7</f>
        <v>742347</v>
      </c>
      <c r="M4" s="380">
        <f>'2024.2분기'!M4+'2024.3분기'!M7</f>
        <v>540472</v>
      </c>
      <c r="N4" s="380">
        <f>'2024.2분기'!N4+'2024.3분기'!N7</f>
        <v>668443</v>
      </c>
      <c r="O4" s="380">
        <f>'2024.2분기'!O4+'2024.3분기'!O7</f>
        <v>828652</v>
      </c>
      <c r="P4" s="380">
        <f>'2024.2분기'!P4+'2024.3분기'!P7</f>
        <v>1024887</v>
      </c>
      <c r="Q4" s="380">
        <f>'2024.2분기'!Q4+'2024.3분기'!Q7</f>
        <v>329325</v>
      </c>
      <c r="R4" s="380">
        <f>'2024.2분기'!R4+'2024.3분기'!R7</f>
        <v>281648</v>
      </c>
      <c r="S4" s="380">
        <f>'2024.2분기'!S4+'2024.3분기'!S7</f>
        <v>675526</v>
      </c>
      <c r="T4" s="380">
        <f>'2024.2분기'!T4+'2024.3분기'!T7</f>
        <v>1300079</v>
      </c>
      <c r="U4" s="380">
        <f>'2024.2분기'!U4+'2024.3분기'!U7</f>
        <v>419642</v>
      </c>
      <c r="V4" s="380">
        <f>'2024.2분기'!V4+'2024.3분기'!V7</f>
        <v>508829</v>
      </c>
    </row>
    <row r="5" spans="1:22" ht="23.25" customHeight="1">
      <c r="A5" s="387" t="s">
        <v>4</v>
      </c>
      <c r="B5" s="433">
        <f>B4/274</f>
        <v>46915.985401459853</v>
      </c>
      <c r="C5" s="433">
        <f>C4/182</f>
        <v>268.87912087912088</v>
      </c>
      <c r="D5" s="433">
        <f t="shared" ref="D5:U5" si="0">D4/182</f>
        <v>2976.164835164835</v>
      </c>
      <c r="E5" s="433">
        <f t="shared" si="0"/>
        <v>2760.5934065934066</v>
      </c>
      <c r="F5" s="433">
        <f t="shared" si="0"/>
        <v>5628.0934065934061</v>
      </c>
      <c r="G5" s="433">
        <f t="shared" si="0"/>
        <v>4379.7857142857147</v>
      </c>
      <c r="H5" s="433">
        <f t="shared" si="0"/>
        <v>5730.8736263736264</v>
      </c>
      <c r="I5" s="433">
        <f t="shared" si="0"/>
        <v>2912.5769230769229</v>
      </c>
      <c r="J5" s="433">
        <f t="shared" si="0"/>
        <v>3306.3791208791208</v>
      </c>
      <c r="K5" s="433">
        <f t="shared" si="0"/>
        <v>2449.4560439560441</v>
      </c>
      <c r="L5" s="433">
        <f t="shared" si="0"/>
        <v>4078.8296703296705</v>
      </c>
      <c r="M5" s="433">
        <f t="shared" si="0"/>
        <v>2969.6263736263736</v>
      </c>
      <c r="N5" s="433">
        <f t="shared" si="0"/>
        <v>3672.7637362637361</v>
      </c>
      <c r="O5" s="433">
        <f t="shared" si="0"/>
        <v>4553.0329670329675</v>
      </c>
      <c r="P5" s="433">
        <f t="shared" si="0"/>
        <v>5631.2472527472528</v>
      </c>
      <c r="Q5" s="433">
        <f t="shared" si="0"/>
        <v>1809.4780219780221</v>
      </c>
      <c r="R5" s="433">
        <f t="shared" si="0"/>
        <v>1547.5164835164835</v>
      </c>
      <c r="S5" s="433">
        <f t="shared" si="0"/>
        <v>3711.6813186813188</v>
      </c>
      <c r="T5" s="433">
        <f t="shared" si="0"/>
        <v>7143.2912087912091</v>
      </c>
      <c r="U5" s="433">
        <f t="shared" si="0"/>
        <v>2305.7252747252746</v>
      </c>
      <c r="V5" s="435">
        <f>V4/182</f>
        <v>2795.7637362637361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0.57310769150071894</v>
      </c>
      <c r="D6" s="384">
        <f>D5/$B$5*100</f>
        <v>6.3436050840620899</v>
      </c>
      <c r="E6" s="384">
        <f t="shared" ref="E6:V6" si="1">E5/$B$5*100</f>
        <v>5.8841211219822469</v>
      </c>
      <c r="F6" s="384">
        <f>F5/$B$5*100</f>
        <v>11.99611040551283</v>
      </c>
      <c r="G6" s="384">
        <f t="shared" si="1"/>
        <v>9.3353804184392803</v>
      </c>
      <c r="H6" s="384">
        <f t="shared" si="1"/>
        <v>12.215183326822551</v>
      </c>
      <c r="I6" s="384">
        <f t="shared" si="1"/>
        <v>6.2080693779615128</v>
      </c>
      <c r="J6" s="384">
        <f t="shared" si="1"/>
        <v>7.0474468192162032</v>
      </c>
      <c r="K6" s="384">
        <f t="shared" si="1"/>
        <v>5.2209412697954889</v>
      </c>
      <c r="L6" s="384">
        <f t="shared" si="1"/>
        <v>8.6939017382394201</v>
      </c>
      <c r="M6" s="384">
        <f t="shared" si="1"/>
        <v>6.3296685515934401</v>
      </c>
      <c r="N6" s="384">
        <f t="shared" si="1"/>
        <v>7.8283845150771425</v>
      </c>
      <c r="O6" s="384">
        <f t="shared" si="1"/>
        <v>9.7046516833712158</v>
      </c>
      <c r="P6" s="384">
        <f t="shared" si="1"/>
        <v>12.002832732938886</v>
      </c>
      <c r="Q6" s="384">
        <f t="shared" si="1"/>
        <v>3.8568475254102146</v>
      </c>
      <c r="R6" s="384">
        <f t="shared" si="1"/>
        <v>3.2984844510338909</v>
      </c>
      <c r="S6" s="384">
        <f t="shared" si="1"/>
        <v>7.9113361616951661</v>
      </c>
      <c r="T6" s="384">
        <f t="shared" si="1"/>
        <v>15.225708567487398</v>
      </c>
      <c r="U6" s="384">
        <f t="shared" si="1"/>
        <v>4.9145834942934581</v>
      </c>
      <c r="V6" s="385">
        <f t="shared" si="1"/>
        <v>5.9590856130173968</v>
      </c>
    </row>
    <row r="7" spans="1:22" ht="23.25" customHeight="1" thickTop="1">
      <c r="A7" s="322" t="s">
        <v>70</v>
      </c>
      <c r="B7" s="323">
        <f>B10+B13+B16</f>
        <v>4129534</v>
      </c>
      <c r="C7" s="392">
        <f>C10+C13+C16</f>
        <v>16216</v>
      </c>
      <c r="D7" s="392">
        <f t="shared" ref="D7:U7" si="2">D10+D13+D16</f>
        <v>172126</v>
      </c>
      <c r="E7" s="392">
        <f t="shared" si="2"/>
        <v>162903</v>
      </c>
      <c r="F7" s="392">
        <f t="shared" si="2"/>
        <v>327898</v>
      </c>
      <c r="G7" s="392">
        <f t="shared" si="2"/>
        <v>257451</v>
      </c>
      <c r="H7" s="392">
        <f t="shared" si="2"/>
        <v>337115</v>
      </c>
      <c r="I7" s="392">
        <f t="shared" si="2"/>
        <v>173695</v>
      </c>
      <c r="J7" s="392">
        <f t="shared" si="2"/>
        <v>196374</v>
      </c>
      <c r="K7" s="392">
        <f t="shared" si="2"/>
        <v>141601</v>
      </c>
      <c r="L7" s="392">
        <f t="shared" si="2"/>
        <v>230779</v>
      </c>
      <c r="M7" s="392">
        <f t="shared" si="2"/>
        <v>178371</v>
      </c>
      <c r="N7" s="392">
        <f t="shared" si="2"/>
        <v>216349</v>
      </c>
      <c r="O7" s="392">
        <f t="shared" si="2"/>
        <v>265674</v>
      </c>
      <c r="P7" s="392">
        <f t="shared" si="2"/>
        <v>324492</v>
      </c>
      <c r="Q7" s="392">
        <f t="shared" si="2"/>
        <v>105699</v>
      </c>
      <c r="R7" s="392">
        <f t="shared" si="2"/>
        <v>92011</v>
      </c>
      <c r="S7" s="392">
        <f t="shared" si="2"/>
        <v>210407</v>
      </c>
      <c r="T7" s="392">
        <f t="shared" si="2"/>
        <v>419532</v>
      </c>
      <c r="U7" s="392">
        <f t="shared" si="2"/>
        <v>134737</v>
      </c>
      <c r="V7" s="471">
        <f>V10+V13+V16</f>
        <v>166104</v>
      </c>
    </row>
    <row r="8" spans="1:22" ht="23.25" customHeight="1">
      <c r="A8" s="306" t="s">
        <v>4</v>
      </c>
      <c r="B8" s="360">
        <f>B7/91</f>
        <v>45379.494505494506</v>
      </c>
      <c r="C8" s="360">
        <f>C7/91</f>
        <v>178.19780219780219</v>
      </c>
      <c r="D8" s="360">
        <f>D7/91</f>
        <v>1891.4945054945056</v>
      </c>
      <c r="E8" s="360">
        <f t="shared" ref="E8:U8" si="3">E7/91</f>
        <v>1790.1428571428571</v>
      </c>
      <c r="F8" s="360">
        <f t="shared" si="3"/>
        <v>3603.2747252747254</v>
      </c>
      <c r="G8" s="360">
        <f t="shared" si="3"/>
        <v>2829.131868131868</v>
      </c>
      <c r="H8" s="360">
        <f t="shared" si="3"/>
        <v>3704.5604395604396</v>
      </c>
      <c r="I8" s="360">
        <f t="shared" si="3"/>
        <v>1908.7362637362637</v>
      </c>
      <c r="J8" s="360">
        <f t="shared" si="3"/>
        <v>2157.9560439560441</v>
      </c>
      <c r="K8" s="360">
        <f t="shared" si="3"/>
        <v>1556.0549450549452</v>
      </c>
      <c r="L8" s="360">
        <f t="shared" si="3"/>
        <v>2536.032967032967</v>
      </c>
      <c r="M8" s="360">
        <f t="shared" si="3"/>
        <v>1960.1208791208792</v>
      </c>
      <c r="N8" s="360">
        <f t="shared" si="3"/>
        <v>2377.4615384615386</v>
      </c>
      <c r="O8" s="360">
        <f t="shared" si="3"/>
        <v>2919.4945054945056</v>
      </c>
      <c r="P8" s="360">
        <f t="shared" si="3"/>
        <v>3565.8461538461538</v>
      </c>
      <c r="Q8" s="360">
        <f t="shared" si="3"/>
        <v>1161.5274725274726</v>
      </c>
      <c r="R8" s="360">
        <f t="shared" si="3"/>
        <v>1011.1098901098901</v>
      </c>
      <c r="S8" s="360">
        <f t="shared" si="3"/>
        <v>2312.164835164835</v>
      </c>
      <c r="T8" s="360">
        <f t="shared" si="3"/>
        <v>4610.2417582417584</v>
      </c>
      <c r="U8" s="360">
        <f t="shared" si="3"/>
        <v>1480.6263736263736</v>
      </c>
      <c r="V8" s="379">
        <f>V7/91</f>
        <v>1825.3186813186812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0.39268353281508278</v>
      </c>
      <c r="D9" s="328">
        <f>D8/$B$8*100</f>
        <v>4.1681700647094813</v>
      </c>
      <c r="E9" s="328">
        <f t="shared" ref="E9:V9" si="4">E8/$B$8*100</f>
        <v>3.9448276730497915</v>
      </c>
      <c r="F9" s="328">
        <f>F8/$B$8*100</f>
        <v>7.9403148151825365</v>
      </c>
      <c r="G9" s="328">
        <f t="shared" si="4"/>
        <v>6.2343838312022619</v>
      </c>
      <c r="H9" s="328">
        <f t="shared" si="4"/>
        <v>8.1635119119978192</v>
      </c>
      <c r="I9" s="328">
        <f t="shared" si="4"/>
        <v>4.2061646665216941</v>
      </c>
      <c r="J9" s="328">
        <f t="shared" si="4"/>
        <v>4.7553549625696263</v>
      </c>
      <c r="K9" s="328">
        <f t="shared" si="4"/>
        <v>3.4289825437930772</v>
      </c>
      <c r="L9" s="328">
        <f t="shared" si="4"/>
        <v>5.5884998162020212</v>
      </c>
      <c r="M9" s="328">
        <f t="shared" si="4"/>
        <v>4.3193977819289051</v>
      </c>
      <c r="N9" s="328">
        <f t="shared" si="4"/>
        <v>5.2390657154051761</v>
      </c>
      <c r="O9" s="328">
        <f t="shared" si="4"/>
        <v>6.4335104154609217</v>
      </c>
      <c r="P9" s="328">
        <f t="shared" si="4"/>
        <v>7.8578357751746317</v>
      </c>
      <c r="Q9" s="328">
        <f t="shared" si="4"/>
        <v>2.5595866264813418</v>
      </c>
      <c r="R9" s="328">
        <f t="shared" si="4"/>
        <v>2.2281206547760597</v>
      </c>
      <c r="S9" s="328">
        <f t="shared" si="4"/>
        <v>5.0951753878282631</v>
      </c>
      <c r="T9" s="328">
        <f t="shared" si="4"/>
        <v>10.159306110568409</v>
      </c>
      <c r="U9" s="328">
        <f t="shared" si="4"/>
        <v>3.2627652417924153</v>
      </c>
      <c r="V9" s="329">
        <f t="shared" si="4"/>
        <v>4.022342472540485</v>
      </c>
    </row>
    <row r="10" spans="1:22" ht="23.25" customHeight="1">
      <c r="A10" s="451" t="s">
        <v>97</v>
      </c>
      <c r="B10" s="462">
        <f>SUM(C10:V10)</f>
        <v>1425723</v>
      </c>
      <c r="C10" s="512">
        <v>5737</v>
      </c>
      <c r="D10" s="512">
        <v>59925</v>
      </c>
      <c r="E10" s="512">
        <v>56034</v>
      </c>
      <c r="F10" s="512">
        <v>109916</v>
      </c>
      <c r="G10" s="512">
        <v>87587</v>
      </c>
      <c r="H10" s="512">
        <v>118733</v>
      </c>
      <c r="I10" s="512">
        <v>60317</v>
      </c>
      <c r="J10" s="512">
        <v>67935</v>
      </c>
      <c r="K10" s="512">
        <v>49532</v>
      </c>
      <c r="L10" s="512">
        <v>80275</v>
      </c>
      <c r="M10" s="512">
        <v>61388</v>
      </c>
      <c r="N10" s="512">
        <v>74354</v>
      </c>
      <c r="O10" s="512">
        <v>92367</v>
      </c>
      <c r="P10" s="512">
        <v>115485</v>
      </c>
      <c r="Q10" s="512">
        <v>36550</v>
      </c>
      <c r="R10" s="512">
        <v>31346</v>
      </c>
      <c r="S10" s="512">
        <v>72765</v>
      </c>
      <c r="T10" s="512">
        <v>138731</v>
      </c>
      <c r="U10" s="512">
        <v>47240</v>
      </c>
      <c r="V10" s="512">
        <v>59506</v>
      </c>
    </row>
    <row r="11" spans="1:22" ht="23.25" customHeight="1">
      <c r="A11" s="427" t="s">
        <v>4</v>
      </c>
      <c r="B11" s="463">
        <f>B10/31</f>
        <v>45991.06451612903</v>
      </c>
      <c r="C11" s="463">
        <f t="shared" ref="C11:V11" si="5">C10/31</f>
        <v>185.06451612903226</v>
      </c>
      <c r="D11" s="463">
        <f t="shared" si="5"/>
        <v>1933.0645161290322</v>
      </c>
      <c r="E11" s="463">
        <f t="shared" si="5"/>
        <v>1807.5483870967741</v>
      </c>
      <c r="F11" s="463">
        <f t="shared" si="5"/>
        <v>3545.6774193548385</v>
      </c>
      <c r="G11" s="463">
        <f t="shared" si="5"/>
        <v>2825.3870967741937</v>
      </c>
      <c r="H11" s="463">
        <f t="shared" si="5"/>
        <v>3830.0967741935483</v>
      </c>
      <c r="I11" s="463">
        <f t="shared" si="5"/>
        <v>1945.7096774193549</v>
      </c>
      <c r="J11" s="463">
        <f t="shared" si="5"/>
        <v>2191.4516129032259</v>
      </c>
      <c r="K11" s="463">
        <f t="shared" si="5"/>
        <v>1597.8064516129032</v>
      </c>
      <c r="L11" s="463">
        <f t="shared" si="5"/>
        <v>2589.516129032258</v>
      </c>
      <c r="M11" s="463">
        <f t="shared" si="5"/>
        <v>1980.258064516129</v>
      </c>
      <c r="N11" s="463">
        <f t="shared" si="5"/>
        <v>2398.516129032258</v>
      </c>
      <c r="O11" s="463">
        <f t="shared" si="5"/>
        <v>2979.5806451612902</v>
      </c>
      <c r="P11" s="463">
        <f t="shared" si="5"/>
        <v>3725.3225806451615</v>
      </c>
      <c r="Q11" s="463">
        <f t="shared" si="5"/>
        <v>1179.0322580645161</v>
      </c>
      <c r="R11" s="463">
        <f t="shared" si="5"/>
        <v>1011.1612903225806</v>
      </c>
      <c r="S11" s="463">
        <f t="shared" si="5"/>
        <v>2347.2580645161293</v>
      </c>
      <c r="T11" s="463">
        <f t="shared" si="5"/>
        <v>4475.1935483870966</v>
      </c>
      <c r="U11" s="463">
        <f t="shared" si="5"/>
        <v>1523.8709677419354</v>
      </c>
      <c r="V11" s="463">
        <f t="shared" si="5"/>
        <v>1919.5483870967741</v>
      </c>
    </row>
    <row r="12" spans="1:22" ht="23.25" customHeight="1">
      <c r="A12" s="430" t="s">
        <v>5</v>
      </c>
      <c r="B12" s="464">
        <v>100</v>
      </c>
      <c r="C12" s="510">
        <f>C11/$B$11*100</f>
        <v>0.40239233006692043</v>
      </c>
      <c r="D12" s="510">
        <f t="shared" ref="D12:Q12" si="6">D11/$B$11*100</f>
        <v>4.2031306221475004</v>
      </c>
      <c r="E12" s="510">
        <f t="shared" si="6"/>
        <v>3.9302164585967962</v>
      </c>
      <c r="F12" s="510">
        <f t="shared" si="6"/>
        <v>7.7094919560110897</v>
      </c>
      <c r="G12" s="510">
        <f t="shared" si="6"/>
        <v>6.1433392040389334</v>
      </c>
      <c r="H12" s="510">
        <f t="shared" si="6"/>
        <v>8.3279150297778735</v>
      </c>
      <c r="I12" s="510">
        <f t="shared" si="6"/>
        <v>4.2306254440729374</v>
      </c>
      <c r="J12" s="510">
        <f t="shared" si="6"/>
        <v>4.7649508354708461</v>
      </c>
      <c r="K12" s="510">
        <f t="shared" si="6"/>
        <v>3.4741671418641631</v>
      </c>
      <c r="L12" s="510">
        <f t="shared" si="6"/>
        <v>5.63047660730731</v>
      </c>
      <c r="M12" s="510">
        <f t="shared" si="6"/>
        <v>4.3057452254049355</v>
      </c>
      <c r="N12" s="510">
        <f t="shared" si="6"/>
        <v>5.2151785444998788</v>
      </c>
      <c r="O12" s="510">
        <f t="shared" si="6"/>
        <v>6.4786076958848247</v>
      </c>
      <c r="P12" s="510">
        <f t="shared" si="6"/>
        <v>8.1001007909671099</v>
      </c>
      <c r="Q12" s="510">
        <f t="shared" si="6"/>
        <v>2.56361158513961</v>
      </c>
      <c r="R12" s="510">
        <f>R11/$B$11*100</f>
        <v>2.1986037961090621</v>
      </c>
      <c r="S12" s="510">
        <f>S11/$B$11*100</f>
        <v>5.1037263199092679</v>
      </c>
      <c r="T12" s="510">
        <f>T11/$B$11*100</f>
        <v>9.7305717870862711</v>
      </c>
      <c r="U12" s="510">
        <f>U11/$B$11*100</f>
        <v>3.3134066014225763</v>
      </c>
      <c r="V12" s="511">
        <f>V11/$B$11*100</f>
        <v>4.1737420242220962</v>
      </c>
    </row>
    <row r="13" spans="1:22" ht="23.25" customHeight="1">
      <c r="A13" s="425" t="s">
        <v>98</v>
      </c>
      <c r="B13" s="465">
        <f>SUM(C13:V13)</f>
        <v>1334668</v>
      </c>
      <c r="C13" s="512">
        <v>5250</v>
      </c>
      <c r="D13" s="512">
        <v>56337</v>
      </c>
      <c r="E13" s="512">
        <v>52677</v>
      </c>
      <c r="F13" s="512">
        <v>104386</v>
      </c>
      <c r="G13" s="512">
        <v>86040</v>
      </c>
      <c r="H13" s="512">
        <v>110785</v>
      </c>
      <c r="I13" s="512">
        <v>55536</v>
      </c>
      <c r="J13" s="512">
        <v>62594</v>
      </c>
      <c r="K13" s="512">
        <v>46111</v>
      </c>
      <c r="L13" s="512">
        <v>74632</v>
      </c>
      <c r="M13" s="512">
        <v>57787</v>
      </c>
      <c r="N13" s="512">
        <v>69003</v>
      </c>
      <c r="O13" s="512">
        <v>86200</v>
      </c>
      <c r="P13" s="512">
        <v>104778</v>
      </c>
      <c r="Q13" s="512">
        <v>32066</v>
      </c>
      <c r="R13" s="512">
        <v>29449</v>
      </c>
      <c r="S13" s="512">
        <v>66258</v>
      </c>
      <c r="T13" s="512">
        <v>136738</v>
      </c>
      <c r="U13" s="512">
        <v>43423</v>
      </c>
      <c r="V13" s="512">
        <v>54618</v>
      </c>
    </row>
    <row r="14" spans="1:22" ht="23.25" customHeight="1">
      <c r="A14" s="427" t="s">
        <v>4</v>
      </c>
      <c r="B14" s="466">
        <f>B13/31</f>
        <v>43053.806451612902</v>
      </c>
      <c r="C14" s="466">
        <f t="shared" ref="C14:U14" si="7">C13/31</f>
        <v>169.35483870967741</v>
      </c>
      <c r="D14" s="466">
        <f t="shared" si="7"/>
        <v>1817.3225806451612</v>
      </c>
      <c r="E14" s="466">
        <f t="shared" si="7"/>
        <v>1699.258064516129</v>
      </c>
      <c r="F14" s="466">
        <f t="shared" si="7"/>
        <v>3367.2903225806454</v>
      </c>
      <c r="G14" s="466">
        <f t="shared" si="7"/>
        <v>2775.483870967742</v>
      </c>
      <c r="H14" s="466">
        <f t="shared" si="7"/>
        <v>3573.7096774193546</v>
      </c>
      <c r="I14" s="466">
        <f t="shared" si="7"/>
        <v>1791.483870967742</v>
      </c>
      <c r="J14" s="466">
        <f t="shared" si="7"/>
        <v>2019.1612903225807</v>
      </c>
      <c r="K14" s="466">
        <f t="shared" si="7"/>
        <v>1487.4516129032259</v>
      </c>
      <c r="L14" s="466">
        <f t="shared" si="7"/>
        <v>2407.483870967742</v>
      </c>
      <c r="M14" s="466">
        <f t="shared" si="7"/>
        <v>1864.0967741935483</v>
      </c>
      <c r="N14" s="466">
        <f t="shared" si="7"/>
        <v>2225.9032258064517</v>
      </c>
      <c r="O14" s="466">
        <f t="shared" si="7"/>
        <v>2780.6451612903224</v>
      </c>
      <c r="P14" s="466">
        <f t="shared" si="7"/>
        <v>3379.9354838709678</v>
      </c>
      <c r="Q14" s="466">
        <f t="shared" si="7"/>
        <v>1034.3870967741937</v>
      </c>
      <c r="R14" s="466">
        <f t="shared" si="7"/>
        <v>949.9677419354839</v>
      </c>
      <c r="S14" s="466">
        <f t="shared" si="7"/>
        <v>2137.3548387096776</v>
      </c>
      <c r="T14" s="466">
        <f t="shared" si="7"/>
        <v>4410.9032258064517</v>
      </c>
      <c r="U14" s="466">
        <f t="shared" si="7"/>
        <v>1400.741935483871</v>
      </c>
      <c r="V14" s="476">
        <f>V13/31</f>
        <v>1761.8709677419354</v>
      </c>
    </row>
    <row r="15" spans="1:22" ht="23.25" customHeight="1">
      <c r="A15" s="430" t="s">
        <v>5</v>
      </c>
      <c r="B15" s="467">
        <v>100</v>
      </c>
      <c r="C15" s="460">
        <f>C14/$B$14*100</f>
        <v>0.3933562503933562</v>
      </c>
      <c r="D15" s="460">
        <f t="shared" ref="D15:R15" si="8">D14/$B$14*100</f>
        <v>4.2210497292210496</v>
      </c>
      <c r="E15" s="460">
        <f t="shared" si="8"/>
        <v>3.9468242289468241</v>
      </c>
      <c r="F15" s="460">
        <f t="shared" si="8"/>
        <v>7.8211210578211219</v>
      </c>
      <c r="G15" s="460">
        <f t="shared" si="8"/>
        <v>6.4465470064465471</v>
      </c>
      <c r="H15" s="460">
        <f t="shared" si="8"/>
        <v>8.3005661333005651</v>
      </c>
      <c r="I15" s="460">
        <f t="shared" si="8"/>
        <v>4.1610348041610354</v>
      </c>
      <c r="J15" s="460">
        <f t="shared" si="8"/>
        <v>4.6898554546898552</v>
      </c>
      <c r="K15" s="460">
        <f t="shared" si="8"/>
        <v>3.4548666784548669</v>
      </c>
      <c r="L15" s="460">
        <f t="shared" si="8"/>
        <v>5.5918026055918029</v>
      </c>
      <c r="M15" s="460">
        <f t="shared" si="8"/>
        <v>4.3296909793296905</v>
      </c>
      <c r="N15" s="460">
        <f t="shared" si="8"/>
        <v>5.17004978017005</v>
      </c>
      <c r="O15" s="460">
        <f t="shared" si="8"/>
        <v>6.4585350064585354</v>
      </c>
      <c r="P15" s="460">
        <f t="shared" si="8"/>
        <v>7.8504916578504922</v>
      </c>
      <c r="Q15" s="460">
        <f t="shared" si="8"/>
        <v>2.4025450524025453</v>
      </c>
      <c r="R15" s="460">
        <f t="shared" si="8"/>
        <v>2.2064663272064666</v>
      </c>
      <c r="S15" s="460">
        <f>S14/$B$14*100</f>
        <v>4.9643806549643807</v>
      </c>
      <c r="T15" s="460">
        <f>T14/$B$14*100</f>
        <v>10.245094660245096</v>
      </c>
      <c r="U15" s="460">
        <f>U14/$B$14*100</f>
        <v>3.2534682782534685</v>
      </c>
      <c r="V15" s="461">
        <f>V14/$B$14*100</f>
        <v>4.0922536540922536</v>
      </c>
    </row>
    <row r="16" spans="1:22" ht="23.25" customHeight="1">
      <c r="A16" s="425" t="s">
        <v>99</v>
      </c>
      <c r="B16" s="465">
        <f>SUM(C16:V16)</f>
        <v>1369143</v>
      </c>
      <c r="C16" s="513">
        <v>5229</v>
      </c>
      <c r="D16" s="513">
        <v>55864</v>
      </c>
      <c r="E16" s="513">
        <v>54192</v>
      </c>
      <c r="F16" s="513">
        <v>113596</v>
      </c>
      <c r="G16" s="513">
        <v>83824</v>
      </c>
      <c r="H16" s="513">
        <v>107597</v>
      </c>
      <c r="I16" s="513">
        <v>57842</v>
      </c>
      <c r="J16" s="513">
        <v>65845</v>
      </c>
      <c r="K16" s="513">
        <v>45958</v>
      </c>
      <c r="L16" s="513">
        <v>75872</v>
      </c>
      <c r="M16" s="513">
        <v>59196</v>
      </c>
      <c r="N16" s="513">
        <v>72992</v>
      </c>
      <c r="O16" s="513">
        <v>87107</v>
      </c>
      <c r="P16" s="513">
        <v>104229</v>
      </c>
      <c r="Q16" s="513">
        <v>37083</v>
      </c>
      <c r="R16" s="513">
        <v>31216</v>
      </c>
      <c r="S16" s="513">
        <v>71384</v>
      </c>
      <c r="T16" s="513">
        <v>144063</v>
      </c>
      <c r="U16" s="513">
        <v>44074</v>
      </c>
      <c r="V16" s="513">
        <v>51980</v>
      </c>
    </row>
    <row r="17" spans="1:22" ht="23.25" customHeight="1">
      <c r="A17" s="427" t="s">
        <v>4</v>
      </c>
      <c r="B17" s="466">
        <f>B16/30</f>
        <v>45638.1</v>
      </c>
      <c r="C17" s="466">
        <f t="shared" ref="C17:U17" si="9">C16/30</f>
        <v>174.3</v>
      </c>
      <c r="D17" s="466">
        <f t="shared" si="9"/>
        <v>1862.1333333333334</v>
      </c>
      <c r="E17" s="466">
        <f t="shared" si="9"/>
        <v>1806.4</v>
      </c>
      <c r="F17" s="466">
        <f t="shared" si="9"/>
        <v>3786.5333333333333</v>
      </c>
      <c r="G17" s="466">
        <f t="shared" si="9"/>
        <v>2794.1333333333332</v>
      </c>
      <c r="H17" s="466">
        <f t="shared" si="9"/>
        <v>3586.5666666666666</v>
      </c>
      <c r="I17" s="466">
        <f t="shared" si="9"/>
        <v>1928.0666666666666</v>
      </c>
      <c r="J17" s="466">
        <f t="shared" si="9"/>
        <v>2194.8333333333335</v>
      </c>
      <c r="K17" s="466">
        <f t="shared" si="9"/>
        <v>1531.9333333333334</v>
      </c>
      <c r="L17" s="466">
        <f t="shared" si="9"/>
        <v>2529.0666666666666</v>
      </c>
      <c r="M17" s="466">
        <f t="shared" si="9"/>
        <v>1973.2</v>
      </c>
      <c r="N17" s="466">
        <f t="shared" si="9"/>
        <v>2433.0666666666666</v>
      </c>
      <c r="O17" s="466">
        <f t="shared" si="9"/>
        <v>2903.5666666666666</v>
      </c>
      <c r="P17" s="466">
        <f t="shared" si="9"/>
        <v>3474.3</v>
      </c>
      <c r="Q17" s="466">
        <f t="shared" si="9"/>
        <v>1236.0999999999999</v>
      </c>
      <c r="R17" s="466">
        <f t="shared" si="9"/>
        <v>1040.5333333333333</v>
      </c>
      <c r="S17" s="466">
        <f t="shared" si="9"/>
        <v>2379.4666666666667</v>
      </c>
      <c r="T17" s="466">
        <f t="shared" si="9"/>
        <v>4802.1000000000004</v>
      </c>
      <c r="U17" s="466">
        <f t="shared" si="9"/>
        <v>1469.1333333333334</v>
      </c>
      <c r="V17" s="470">
        <f>V16/30</f>
        <v>1732.6666666666667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0.38191773978320748</v>
      </c>
      <c r="D18" s="453">
        <f t="shared" ref="D18:R18" si="10">D17/$B$17*100</f>
        <v>4.0802166026485187</v>
      </c>
      <c r="E18" s="453">
        <f t="shared" si="10"/>
        <v>3.9580964150567182</v>
      </c>
      <c r="F18" s="453">
        <f t="shared" si="10"/>
        <v>8.2968689172716079</v>
      </c>
      <c r="G18" s="453">
        <f t="shared" si="10"/>
        <v>6.1223699788846018</v>
      </c>
      <c r="H18" s="453">
        <f t="shared" si="10"/>
        <v>7.8587116174132294</v>
      </c>
      <c r="I18" s="453">
        <f t="shared" si="10"/>
        <v>4.224686537490971</v>
      </c>
      <c r="J18" s="453">
        <f t="shared" si="10"/>
        <v>4.8092127703242111</v>
      </c>
      <c r="K18" s="453">
        <f t="shared" si="10"/>
        <v>3.3566983142009272</v>
      </c>
      <c r="L18" s="453">
        <f t="shared" si="10"/>
        <v>5.5415687039264707</v>
      </c>
      <c r="M18" s="453">
        <f t="shared" si="10"/>
        <v>4.3235805171556221</v>
      </c>
      <c r="N18" s="453">
        <f t="shared" si="10"/>
        <v>5.3312181415673887</v>
      </c>
      <c r="O18" s="453">
        <f t="shared" si="10"/>
        <v>6.3621550122960127</v>
      </c>
      <c r="P18" s="453">
        <f t="shared" si="10"/>
        <v>7.6127183208766365</v>
      </c>
      <c r="Q18" s="453">
        <f t="shared" si="10"/>
        <v>2.708482605542299</v>
      </c>
      <c r="R18" s="453">
        <f t="shared" si="10"/>
        <v>2.2799663731253785</v>
      </c>
      <c r="S18" s="453">
        <f>S17/$B$17*100</f>
        <v>5.2137724109169028</v>
      </c>
      <c r="T18" s="453">
        <f>T17/$B$17*100</f>
        <v>10.522129536505684</v>
      </c>
      <c r="U18" s="453">
        <f>U17/$B$17*100</f>
        <v>3.2190939879910285</v>
      </c>
      <c r="V18" s="455">
        <f>V17/$B$17*100</f>
        <v>3.7965354970225906</v>
      </c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V19"/>
  <sheetViews>
    <sheetView workbookViewId="0">
      <selection activeCell="C20" sqref="C20"/>
    </sheetView>
  </sheetViews>
  <sheetFormatPr defaultRowHeight="13.5"/>
  <sheetData>
    <row r="1" spans="1:22" ht="25.5">
      <c r="A1" s="534" t="s">
        <v>199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17615775</v>
      </c>
      <c r="C4" s="380">
        <f>'2024.3분기'!C4+'2024.4분기'!C7</f>
        <v>66954</v>
      </c>
      <c r="D4" s="380">
        <f>'2024.3분기'!D4+'2024.4분기'!D7</f>
        <v>731419</v>
      </c>
      <c r="E4" s="380">
        <f>'2024.3분기'!E4+'2024.4분기'!E7</f>
        <v>687031</v>
      </c>
      <c r="F4" s="380">
        <f>'2024.3분기'!F4+'2024.4분기'!F7</f>
        <v>1395045</v>
      </c>
      <c r="G4" s="380">
        <f>'2024.3분기'!G4+'2024.4분기'!G7</f>
        <v>1120661</v>
      </c>
      <c r="H4" s="380">
        <f>'2024.3분기'!H4+'2024.4분기'!H7</f>
        <v>1438447</v>
      </c>
      <c r="I4" s="380">
        <f>'2024.3분기'!I4+'2024.4분기'!I7</f>
        <v>726592</v>
      </c>
      <c r="J4" s="380">
        <f>'2024.3분기'!J4+'2024.4분기'!J7</f>
        <v>810545</v>
      </c>
      <c r="K4" s="380">
        <f>'2024.3분기'!K4+'2024.4분기'!K7</f>
        <v>608453</v>
      </c>
      <c r="L4" s="380">
        <f>'2024.3분기'!L4+'2024.4분기'!L7</f>
        <v>1011019</v>
      </c>
      <c r="M4" s="380">
        <f>'2024.3분기'!M4+'2024.4분기'!M7</f>
        <v>745428</v>
      </c>
      <c r="N4" s="380">
        <f>'2024.3분기'!N4+'2024.4분기'!N7</f>
        <v>923383</v>
      </c>
      <c r="O4" s="380">
        <f>'2024.3분기'!O4+'2024.4분기'!O7</f>
        <v>1132002</v>
      </c>
      <c r="P4" s="380">
        <f>'2024.3분기'!P4+'2024.4분기'!P7</f>
        <v>1393611</v>
      </c>
      <c r="Q4" s="380">
        <f>'2024.3분기'!Q4+'2024.4분기'!Q7</f>
        <v>460252</v>
      </c>
      <c r="R4" s="380">
        <f>'2024.3분기'!R4+'2024.4분기'!R7</f>
        <v>400667</v>
      </c>
      <c r="S4" s="380">
        <f>'2024.3분기'!S4+'2024.4분기'!S7</f>
        <v>931343</v>
      </c>
      <c r="T4" s="380">
        <f>'2024.3분기'!T4+'2024.4분기'!T7</f>
        <v>1781381</v>
      </c>
      <c r="U4" s="380">
        <f>'2024.3분기'!U4+'2024.4분기'!U7</f>
        <v>569224</v>
      </c>
      <c r="V4" s="381">
        <f>'2024.3분기'!V4+'2024.4분기'!V7</f>
        <v>682318</v>
      </c>
    </row>
    <row r="5" spans="1:22" ht="23.25" customHeight="1">
      <c r="A5" s="387" t="s">
        <v>4</v>
      </c>
      <c r="B5" s="515">
        <f>B4/366</f>
        <v>48130.532786885247</v>
      </c>
      <c r="C5" s="515">
        <f>C4/182</f>
        <v>367.87912087912088</v>
      </c>
      <c r="D5" s="515">
        <f t="shared" ref="D5:U5" si="0">D4/182</f>
        <v>4018.7857142857142</v>
      </c>
      <c r="E5" s="515">
        <f t="shared" si="0"/>
        <v>3774.8956043956046</v>
      </c>
      <c r="F5" s="515">
        <f t="shared" si="0"/>
        <v>7665.0824175824173</v>
      </c>
      <c r="G5" s="515">
        <f t="shared" si="0"/>
        <v>6157.4780219780223</v>
      </c>
      <c r="H5" s="515">
        <f t="shared" si="0"/>
        <v>7903.5549450549452</v>
      </c>
      <c r="I5" s="515">
        <f t="shared" si="0"/>
        <v>3992.2637362637361</v>
      </c>
      <c r="J5" s="515">
        <f t="shared" si="0"/>
        <v>4453.5439560439563</v>
      </c>
      <c r="K5" s="515">
        <f t="shared" si="0"/>
        <v>3343.1483516483518</v>
      </c>
      <c r="L5" s="515">
        <f t="shared" si="0"/>
        <v>5555.0494505494507</v>
      </c>
      <c r="M5" s="515">
        <f t="shared" si="0"/>
        <v>4095.7582417582416</v>
      </c>
      <c r="N5" s="515">
        <f t="shared" si="0"/>
        <v>5073.5329670329675</v>
      </c>
      <c r="O5" s="515">
        <f t="shared" si="0"/>
        <v>6219.7912087912091</v>
      </c>
      <c r="P5" s="515">
        <f t="shared" si="0"/>
        <v>7657.2032967032965</v>
      </c>
      <c r="Q5" s="515">
        <f t="shared" si="0"/>
        <v>2528.8571428571427</v>
      </c>
      <c r="R5" s="515">
        <f t="shared" si="0"/>
        <v>2201.467032967033</v>
      </c>
      <c r="S5" s="515">
        <f t="shared" si="0"/>
        <v>5117.2692307692305</v>
      </c>
      <c r="T5" s="515">
        <f t="shared" si="0"/>
        <v>9787.8076923076915</v>
      </c>
      <c r="U5" s="515">
        <f t="shared" si="0"/>
        <v>3127.6043956043954</v>
      </c>
      <c r="V5" s="516">
        <f>V4/182</f>
        <v>3749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0.76433627383273361</v>
      </c>
      <c r="D6" s="384">
        <f>D5/$B$5*100</f>
        <v>8.3497636148768439</v>
      </c>
      <c r="E6" s="384">
        <f t="shared" ref="E6:V6" si="1">E5/$B$5*100</f>
        <v>7.8430372277619984</v>
      </c>
      <c r="F6" s="384">
        <f>F5/$B$5*100</f>
        <v>15.925613064626248</v>
      </c>
      <c r="G6" s="384">
        <f t="shared" si="1"/>
        <v>12.793288720161083</v>
      </c>
      <c r="H6" s="384">
        <f t="shared" si="1"/>
        <v>16.421083431697497</v>
      </c>
      <c r="I6" s="384">
        <f t="shared" si="1"/>
        <v>8.2946593463672613</v>
      </c>
      <c r="J6" s="384">
        <f t="shared" si="1"/>
        <v>9.2530535154546865</v>
      </c>
      <c r="K6" s="384">
        <f t="shared" si="1"/>
        <v>6.9460032085065615</v>
      </c>
      <c r="L6" s="384">
        <f t="shared" si="1"/>
        <v>11.541632990323155</v>
      </c>
      <c r="M6" s="384">
        <f t="shared" si="1"/>
        <v>8.5096881430622062</v>
      </c>
      <c r="N6" s="384">
        <f t="shared" si="1"/>
        <v>10.541194275778761</v>
      </c>
      <c r="O6" s="384">
        <f t="shared" si="1"/>
        <v>12.922755782346121</v>
      </c>
      <c r="P6" s="384">
        <f t="shared" si="1"/>
        <v>15.909242747443168</v>
      </c>
      <c r="Q6" s="384">
        <f t="shared" si="1"/>
        <v>5.2541640335762363</v>
      </c>
      <c r="R6" s="384">
        <f t="shared" si="1"/>
        <v>4.5739510981829303</v>
      </c>
      <c r="S6" s="384">
        <f t="shared" si="1"/>
        <v>10.632064376739248</v>
      </c>
      <c r="T6" s="384">
        <f t="shared" si="1"/>
        <v>20.335963733554809</v>
      </c>
      <c r="U6" s="384">
        <f t="shared" si="1"/>
        <v>6.4981711493885941</v>
      </c>
      <c r="V6" s="385">
        <f t="shared" si="1"/>
        <v>7.7892343652209455</v>
      </c>
    </row>
    <row r="7" spans="1:22" ht="23.25" customHeight="1" thickTop="1">
      <c r="A7" s="518" t="s">
        <v>70</v>
      </c>
      <c r="B7" s="392">
        <f>B10+B13+B16</f>
        <v>4760795</v>
      </c>
      <c r="C7" s="392">
        <f>C10+C13+C16</f>
        <v>18018</v>
      </c>
      <c r="D7" s="392">
        <f t="shared" ref="D7:U7" si="2">D10+D13+D16</f>
        <v>189757</v>
      </c>
      <c r="E7" s="392">
        <f t="shared" si="2"/>
        <v>184603</v>
      </c>
      <c r="F7" s="392">
        <f t="shared" si="2"/>
        <v>370732</v>
      </c>
      <c r="G7" s="392">
        <f t="shared" si="2"/>
        <v>323540</v>
      </c>
      <c r="H7" s="392">
        <f t="shared" si="2"/>
        <v>395428</v>
      </c>
      <c r="I7" s="392">
        <f t="shared" si="2"/>
        <v>196503</v>
      </c>
      <c r="J7" s="392">
        <f t="shared" si="2"/>
        <v>208784</v>
      </c>
      <c r="K7" s="392">
        <f t="shared" si="2"/>
        <v>162652</v>
      </c>
      <c r="L7" s="392">
        <f t="shared" si="2"/>
        <v>268672</v>
      </c>
      <c r="M7" s="392">
        <f t="shared" si="2"/>
        <v>204956</v>
      </c>
      <c r="N7" s="392">
        <f t="shared" si="2"/>
        <v>254940</v>
      </c>
      <c r="O7" s="392">
        <f t="shared" si="2"/>
        <v>303350</v>
      </c>
      <c r="P7" s="392">
        <f t="shared" si="2"/>
        <v>368724</v>
      </c>
      <c r="Q7" s="392">
        <f t="shared" si="2"/>
        <v>130927</v>
      </c>
      <c r="R7" s="392">
        <f t="shared" si="2"/>
        <v>119019</v>
      </c>
      <c r="S7" s="392">
        <f t="shared" si="2"/>
        <v>255817</v>
      </c>
      <c r="T7" s="392">
        <f t="shared" si="2"/>
        <v>481302</v>
      </c>
      <c r="U7" s="392">
        <f t="shared" si="2"/>
        <v>149582</v>
      </c>
      <c r="V7" s="471">
        <f>V10+V13+V16</f>
        <v>173489</v>
      </c>
    </row>
    <row r="8" spans="1:22" ht="23.25" customHeight="1">
      <c r="A8" s="519" t="s">
        <v>4</v>
      </c>
      <c r="B8" s="520">
        <f>B7/92</f>
        <v>51747.771739130432</v>
      </c>
      <c r="C8" s="520">
        <f t="shared" ref="C8:V8" si="3">C7/92</f>
        <v>195.84782608695653</v>
      </c>
      <c r="D8" s="520">
        <f t="shared" si="3"/>
        <v>2062.5760869565215</v>
      </c>
      <c r="E8" s="520">
        <f t="shared" si="3"/>
        <v>2006.554347826087</v>
      </c>
      <c r="F8" s="520">
        <f t="shared" si="3"/>
        <v>4029.695652173913</v>
      </c>
      <c r="G8" s="520">
        <f t="shared" si="3"/>
        <v>3516.7391304347825</v>
      </c>
      <c r="H8" s="520">
        <f t="shared" si="3"/>
        <v>4298.130434782609</v>
      </c>
      <c r="I8" s="520">
        <f t="shared" si="3"/>
        <v>2135.9021739130435</v>
      </c>
      <c r="J8" s="520">
        <f t="shared" si="3"/>
        <v>2269.391304347826</v>
      </c>
      <c r="K8" s="520">
        <f t="shared" si="3"/>
        <v>1767.9565217391305</v>
      </c>
      <c r="L8" s="520">
        <f t="shared" si="3"/>
        <v>2920.3478260869565</v>
      </c>
      <c r="M8" s="520">
        <f t="shared" si="3"/>
        <v>2227.782608695652</v>
      </c>
      <c r="N8" s="520">
        <f t="shared" si="3"/>
        <v>2771.086956521739</v>
      </c>
      <c r="O8" s="520">
        <f t="shared" si="3"/>
        <v>3297.282608695652</v>
      </c>
      <c r="P8" s="520">
        <f t="shared" si="3"/>
        <v>4007.8695652173915</v>
      </c>
      <c r="Q8" s="520">
        <f t="shared" si="3"/>
        <v>1423.1195652173913</v>
      </c>
      <c r="R8" s="520">
        <f t="shared" si="3"/>
        <v>1293.6847826086957</v>
      </c>
      <c r="S8" s="520">
        <f t="shared" si="3"/>
        <v>2780.6195652173915</v>
      </c>
      <c r="T8" s="520">
        <f t="shared" si="3"/>
        <v>5231.54347826087</v>
      </c>
      <c r="U8" s="520">
        <f t="shared" si="3"/>
        <v>1625.891304347826</v>
      </c>
      <c r="V8" s="521">
        <f t="shared" si="3"/>
        <v>1885.75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0.37846620154827088</v>
      </c>
      <c r="D9" s="328">
        <f>D8/$B$8*100</f>
        <v>3.9858258967252311</v>
      </c>
      <c r="E9" s="328">
        <f t="shared" ref="E9:V9" si="4">E8/$B$8*100</f>
        <v>3.8775666669117239</v>
      </c>
      <c r="F9" s="328">
        <f>F8/$B$8*100</f>
        <v>7.7871868038846452</v>
      </c>
      <c r="G9" s="328">
        <f t="shared" si="4"/>
        <v>6.7959237900392679</v>
      </c>
      <c r="H9" s="328">
        <f t="shared" si="4"/>
        <v>8.3059236955172402</v>
      </c>
      <c r="I9" s="328">
        <f t="shared" si="4"/>
        <v>4.1275249196825321</v>
      </c>
      <c r="J9" s="328">
        <f t="shared" si="4"/>
        <v>4.3854860375210443</v>
      </c>
      <c r="K9" s="328">
        <f t="shared" si="4"/>
        <v>3.4164882125779417</v>
      </c>
      <c r="L9" s="328">
        <f t="shared" si="4"/>
        <v>5.6434272007091248</v>
      </c>
      <c r="M9" s="328">
        <f t="shared" si="4"/>
        <v>4.3050792987305693</v>
      </c>
      <c r="N9" s="328">
        <f t="shared" si="4"/>
        <v>5.354987979948727</v>
      </c>
      <c r="O9" s="328">
        <f t="shared" si="4"/>
        <v>6.3718349561365279</v>
      </c>
      <c r="P9" s="328">
        <f t="shared" si="4"/>
        <v>7.7450089743414701</v>
      </c>
      <c r="Q9" s="328">
        <f t="shared" si="4"/>
        <v>2.7501079126490429</v>
      </c>
      <c r="R9" s="328">
        <f t="shared" si="4"/>
        <v>2.4999816207167083</v>
      </c>
      <c r="S9" s="328">
        <f t="shared" si="4"/>
        <v>5.3734092730310801</v>
      </c>
      <c r="T9" s="328">
        <f t="shared" si="4"/>
        <v>10.109698065134081</v>
      </c>
      <c r="U9" s="328">
        <f t="shared" si="4"/>
        <v>3.1419542324338687</v>
      </c>
      <c r="V9" s="329">
        <f t="shared" si="4"/>
        <v>3.6441182617609034</v>
      </c>
    </row>
    <row r="10" spans="1:22" ht="23.25" customHeight="1">
      <c r="A10" s="530" t="s">
        <v>101</v>
      </c>
      <c r="B10" s="531">
        <f>SUM(C10:V10)</f>
        <v>1615440</v>
      </c>
      <c r="C10" s="512">
        <v>6152</v>
      </c>
      <c r="D10" s="512">
        <v>63996</v>
      </c>
      <c r="E10" s="512">
        <v>63440</v>
      </c>
      <c r="F10" s="512">
        <v>131922</v>
      </c>
      <c r="G10" s="512">
        <v>111243</v>
      </c>
      <c r="H10" s="512">
        <v>137799</v>
      </c>
      <c r="I10" s="512">
        <v>63724</v>
      </c>
      <c r="J10" s="512">
        <v>70822</v>
      </c>
      <c r="K10" s="512">
        <v>53910</v>
      </c>
      <c r="L10" s="512">
        <v>87533</v>
      </c>
      <c r="M10" s="512">
        <v>68968</v>
      </c>
      <c r="N10" s="512">
        <v>87708</v>
      </c>
      <c r="O10" s="512">
        <v>102940</v>
      </c>
      <c r="P10" s="512">
        <v>122426</v>
      </c>
      <c r="Q10" s="512">
        <v>45549</v>
      </c>
      <c r="R10" s="512">
        <v>40981</v>
      </c>
      <c r="S10" s="512">
        <v>86800</v>
      </c>
      <c r="T10" s="512">
        <v>158894</v>
      </c>
      <c r="U10" s="512">
        <v>51346</v>
      </c>
      <c r="V10" s="514">
        <v>59287</v>
      </c>
    </row>
    <row r="11" spans="1:22" ht="23.25" customHeight="1">
      <c r="A11" s="529" t="s">
        <v>4</v>
      </c>
      <c r="B11" s="508">
        <f>B10/31</f>
        <v>52110.967741935485</v>
      </c>
      <c r="C11" s="523">
        <f t="shared" ref="C11:V11" si="5">C10/31</f>
        <v>198.45161290322579</v>
      </c>
      <c r="D11" s="523">
        <f t="shared" si="5"/>
        <v>2064.3870967741937</v>
      </c>
      <c r="E11" s="523">
        <f t="shared" si="5"/>
        <v>2046.4516129032259</v>
      </c>
      <c r="F11" s="523">
        <f t="shared" si="5"/>
        <v>4255.5483870967746</v>
      </c>
      <c r="G11" s="523">
        <f t="shared" si="5"/>
        <v>3588.483870967742</v>
      </c>
      <c r="H11" s="523">
        <f t="shared" si="5"/>
        <v>4445.1290322580644</v>
      </c>
      <c r="I11" s="523">
        <f t="shared" si="5"/>
        <v>2055.6129032258063</v>
      </c>
      <c r="J11" s="523">
        <f t="shared" si="5"/>
        <v>2284.5806451612902</v>
      </c>
      <c r="K11" s="523">
        <f t="shared" si="5"/>
        <v>1739.0322580645161</v>
      </c>
      <c r="L11" s="523">
        <f t="shared" si="5"/>
        <v>2823.6451612903224</v>
      </c>
      <c r="M11" s="523">
        <f t="shared" si="5"/>
        <v>2224.7741935483873</v>
      </c>
      <c r="N11" s="523">
        <f t="shared" si="5"/>
        <v>2829.2903225806454</v>
      </c>
      <c r="O11" s="523">
        <f t="shared" si="5"/>
        <v>3320.6451612903224</v>
      </c>
      <c r="P11" s="523">
        <f t="shared" si="5"/>
        <v>3949.2258064516127</v>
      </c>
      <c r="Q11" s="523">
        <f t="shared" si="5"/>
        <v>1469.3225806451612</v>
      </c>
      <c r="R11" s="523">
        <f t="shared" si="5"/>
        <v>1321.9677419354839</v>
      </c>
      <c r="S11" s="523">
        <f t="shared" si="5"/>
        <v>2800</v>
      </c>
      <c r="T11" s="523">
        <f t="shared" si="5"/>
        <v>5125.6129032258068</v>
      </c>
      <c r="U11" s="523">
        <f t="shared" si="5"/>
        <v>1656.3225806451612</v>
      </c>
      <c r="V11" s="524">
        <f t="shared" si="5"/>
        <v>1912.483870967742</v>
      </c>
    </row>
    <row r="12" spans="1:22" ht="23.25" customHeight="1">
      <c r="A12" s="430" t="s">
        <v>5</v>
      </c>
      <c r="B12" s="458">
        <v>100</v>
      </c>
      <c r="C12" s="510">
        <f>C11/$B$11*100</f>
        <v>0.38082503837963649</v>
      </c>
      <c r="D12" s="510">
        <f t="shared" ref="D12:Q12" si="6">D11/$B$11*100</f>
        <v>3.9615213192690542</v>
      </c>
      <c r="E12" s="510">
        <f t="shared" si="6"/>
        <v>3.9271034516911802</v>
      </c>
      <c r="F12" s="510">
        <f t="shared" si="6"/>
        <v>8.1663200118853077</v>
      </c>
      <c r="G12" s="510">
        <f t="shared" si="6"/>
        <v>6.8862353290744318</v>
      </c>
      <c r="H12" s="510">
        <f t="shared" si="6"/>
        <v>8.5301218243945911</v>
      </c>
      <c r="I12" s="510">
        <f t="shared" si="6"/>
        <v>3.9446838013172876</v>
      </c>
      <c r="J12" s="510">
        <f t="shared" si="6"/>
        <v>4.3840687366909323</v>
      </c>
      <c r="K12" s="510">
        <f t="shared" si="6"/>
        <v>3.3371712969841032</v>
      </c>
      <c r="L12" s="510">
        <f t="shared" si="6"/>
        <v>5.4185237458525233</v>
      </c>
      <c r="M12" s="510">
        <f t="shared" si="6"/>
        <v>4.2693012430050015</v>
      </c>
      <c r="N12" s="510">
        <f t="shared" si="6"/>
        <v>5.4293567077700198</v>
      </c>
      <c r="O12" s="510">
        <f t="shared" si="6"/>
        <v>6.3722577130688851</v>
      </c>
      <c r="P12" s="510">
        <f t="shared" si="6"/>
        <v>7.5784925469221998</v>
      </c>
      <c r="Q12" s="510">
        <f t="shared" si="6"/>
        <v>2.819603327885901</v>
      </c>
      <c r="R12" s="510">
        <f>R11/$B$11*100</f>
        <v>2.5368320705194871</v>
      </c>
      <c r="S12" s="510">
        <f>S11/$B$11*100</f>
        <v>5.3731491110780958</v>
      </c>
      <c r="T12" s="510">
        <f>T11/$B$11*100</f>
        <v>9.8359580052493438</v>
      </c>
      <c r="U12" s="510">
        <f>U11/$B$11*100</f>
        <v>3.1784529292329022</v>
      </c>
      <c r="V12" s="511">
        <f>V11/$B$11*100</f>
        <v>3.6700217897291139</v>
      </c>
    </row>
    <row r="13" spans="1:22" ht="23.25" customHeight="1">
      <c r="A13" s="532" t="s">
        <v>102</v>
      </c>
      <c r="B13" s="533">
        <f>SUM(C13:V13)</f>
        <v>1579071</v>
      </c>
      <c r="C13" s="512">
        <v>6079</v>
      </c>
      <c r="D13" s="512">
        <v>62040</v>
      </c>
      <c r="E13" s="512">
        <v>60250</v>
      </c>
      <c r="F13" s="512">
        <v>124388</v>
      </c>
      <c r="G13" s="512">
        <v>109115</v>
      </c>
      <c r="H13" s="512">
        <v>124734</v>
      </c>
      <c r="I13" s="512">
        <v>63979</v>
      </c>
      <c r="J13" s="512">
        <v>69600</v>
      </c>
      <c r="K13" s="512">
        <v>54667</v>
      </c>
      <c r="L13" s="512">
        <v>86466</v>
      </c>
      <c r="M13" s="512">
        <v>68901</v>
      </c>
      <c r="N13" s="512">
        <v>85385</v>
      </c>
      <c r="O13" s="512">
        <v>102062</v>
      </c>
      <c r="P13" s="512">
        <v>121715</v>
      </c>
      <c r="Q13" s="512">
        <v>46384</v>
      </c>
      <c r="R13" s="512">
        <v>40326</v>
      </c>
      <c r="S13" s="512">
        <v>85651</v>
      </c>
      <c r="T13" s="512">
        <v>161011</v>
      </c>
      <c r="U13" s="512">
        <v>49151</v>
      </c>
      <c r="V13" s="514">
        <v>57167</v>
      </c>
    </row>
    <row r="14" spans="1:22" ht="23.25" customHeight="1">
      <c r="A14" s="529" t="s">
        <v>4</v>
      </c>
      <c r="B14" s="456">
        <f>B13/30</f>
        <v>52635.7</v>
      </c>
      <c r="C14" s="525">
        <f t="shared" ref="C14:V14" si="7">C13/30</f>
        <v>202.63333333333333</v>
      </c>
      <c r="D14" s="525">
        <f t="shared" si="7"/>
        <v>2068</v>
      </c>
      <c r="E14" s="525">
        <f t="shared" si="7"/>
        <v>2008.3333333333333</v>
      </c>
      <c r="F14" s="525">
        <f t="shared" si="7"/>
        <v>4146.2666666666664</v>
      </c>
      <c r="G14" s="525">
        <f t="shared" si="7"/>
        <v>3637.1666666666665</v>
      </c>
      <c r="H14" s="525">
        <f t="shared" si="7"/>
        <v>4157.8</v>
      </c>
      <c r="I14" s="525">
        <f t="shared" si="7"/>
        <v>2132.6333333333332</v>
      </c>
      <c r="J14" s="525">
        <f t="shared" si="7"/>
        <v>2320</v>
      </c>
      <c r="K14" s="525">
        <f t="shared" si="7"/>
        <v>1822.2333333333333</v>
      </c>
      <c r="L14" s="525">
        <f t="shared" si="7"/>
        <v>2882.2</v>
      </c>
      <c r="M14" s="525">
        <f t="shared" si="7"/>
        <v>2296.6999999999998</v>
      </c>
      <c r="N14" s="525">
        <f t="shared" si="7"/>
        <v>2846.1666666666665</v>
      </c>
      <c r="O14" s="525">
        <f t="shared" si="7"/>
        <v>3402.0666666666666</v>
      </c>
      <c r="P14" s="525">
        <f t="shared" si="7"/>
        <v>4057.1666666666665</v>
      </c>
      <c r="Q14" s="525">
        <f t="shared" si="7"/>
        <v>1546.1333333333334</v>
      </c>
      <c r="R14" s="525">
        <f t="shared" si="7"/>
        <v>1344.2</v>
      </c>
      <c r="S14" s="525">
        <f t="shared" si="7"/>
        <v>2855.0333333333333</v>
      </c>
      <c r="T14" s="525">
        <f t="shared" si="7"/>
        <v>5367.0333333333338</v>
      </c>
      <c r="U14" s="525">
        <f t="shared" si="7"/>
        <v>1638.3666666666666</v>
      </c>
      <c r="V14" s="526">
        <f t="shared" si="7"/>
        <v>1905.5666666666666</v>
      </c>
    </row>
    <row r="15" spans="1:22" ht="23.25" customHeight="1">
      <c r="A15" s="430" t="s">
        <v>5</v>
      </c>
      <c r="B15" s="460">
        <v>100</v>
      </c>
      <c r="C15" s="460">
        <f>C14/$B$14*100</f>
        <v>0.38497318993256158</v>
      </c>
      <c r="D15" s="460">
        <f t="shared" ref="D15:R15" si="8">D14/$B$14*100</f>
        <v>3.9288923677276073</v>
      </c>
      <c r="E15" s="460">
        <f t="shared" si="8"/>
        <v>3.8155345769759563</v>
      </c>
      <c r="F15" s="460">
        <f t="shared" si="8"/>
        <v>7.8772898748694642</v>
      </c>
      <c r="G15" s="460">
        <f t="shared" si="8"/>
        <v>6.9100756077465793</v>
      </c>
      <c r="H15" s="460">
        <f t="shared" si="8"/>
        <v>7.8992014925231366</v>
      </c>
      <c r="I15" s="460">
        <f t="shared" si="8"/>
        <v>4.0516860863127748</v>
      </c>
      <c r="J15" s="460">
        <f t="shared" si="8"/>
        <v>4.4076548806228475</v>
      </c>
      <c r="K15" s="460">
        <f t="shared" si="8"/>
        <v>3.4619722609053047</v>
      </c>
      <c r="L15" s="460">
        <f t="shared" si="8"/>
        <v>5.475751248677228</v>
      </c>
      <c r="M15" s="460">
        <f t="shared" si="8"/>
        <v>4.3633883466924539</v>
      </c>
      <c r="N15" s="460">
        <f t="shared" si="8"/>
        <v>5.4072932756031866</v>
      </c>
      <c r="O15" s="460">
        <f t="shared" si="8"/>
        <v>6.4634205808351872</v>
      </c>
      <c r="P15" s="460">
        <f t="shared" si="8"/>
        <v>7.7080131292386476</v>
      </c>
      <c r="Q15" s="460">
        <f t="shared" si="8"/>
        <v>2.9374233330863531</v>
      </c>
      <c r="R15" s="460">
        <f t="shared" si="8"/>
        <v>2.553780039022945</v>
      </c>
      <c r="S15" s="460">
        <f>S14/$B$14*100</f>
        <v>5.4241386232791307</v>
      </c>
      <c r="T15" s="460">
        <f>T14/$B$14*100</f>
        <v>10.196564942298354</v>
      </c>
      <c r="U15" s="460">
        <f>U14/$B$14*100</f>
        <v>3.1126529459409995</v>
      </c>
      <c r="V15" s="477">
        <f>V14/$B$14*100</f>
        <v>3.620293197709286</v>
      </c>
    </row>
    <row r="16" spans="1:22" ht="23.25" customHeight="1">
      <c r="A16" s="532" t="s">
        <v>103</v>
      </c>
      <c r="B16" s="533">
        <f>SUM(C16:V16)</f>
        <v>1566284</v>
      </c>
      <c r="C16" s="527">
        <v>5787</v>
      </c>
      <c r="D16" s="527">
        <v>63721</v>
      </c>
      <c r="E16" s="527">
        <v>60913</v>
      </c>
      <c r="F16" s="527">
        <v>114422</v>
      </c>
      <c r="G16" s="527">
        <v>103182</v>
      </c>
      <c r="H16" s="527">
        <v>132895</v>
      </c>
      <c r="I16" s="527">
        <v>68800</v>
      </c>
      <c r="J16" s="527">
        <v>68362</v>
      </c>
      <c r="K16" s="527">
        <v>54075</v>
      </c>
      <c r="L16" s="527">
        <v>94673</v>
      </c>
      <c r="M16" s="527">
        <v>67087</v>
      </c>
      <c r="N16" s="527">
        <v>81847</v>
      </c>
      <c r="O16" s="527">
        <v>98348</v>
      </c>
      <c r="P16" s="527">
        <v>124583</v>
      </c>
      <c r="Q16" s="527">
        <v>38994</v>
      </c>
      <c r="R16" s="527">
        <v>37712</v>
      </c>
      <c r="S16" s="527">
        <v>83366</v>
      </c>
      <c r="T16" s="527">
        <v>161397</v>
      </c>
      <c r="U16" s="527">
        <v>49085</v>
      </c>
      <c r="V16" s="528">
        <v>57035</v>
      </c>
    </row>
    <row r="17" spans="1:22" ht="23.25" customHeight="1">
      <c r="A17" s="529" t="s">
        <v>4</v>
      </c>
      <c r="B17" s="456">
        <f>B16/31</f>
        <v>50525.290322580644</v>
      </c>
      <c r="C17" s="525">
        <f t="shared" ref="C17:V17" si="9">C16/31</f>
        <v>186.67741935483872</v>
      </c>
      <c r="D17" s="525">
        <f t="shared" si="9"/>
        <v>2055.516129032258</v>
      </c>
      <c r="E17" s="525">
        <f t="shared" si="9"/>
        <v>1964.9354838709678</v>
      </c>
      <c r="F17" s="525">
        <f t="shared" si="9"/>
        <v>3691.0322580645161</v>
      </c>
      <c r="G17" s="525">
        <f t="shared" si="9"/>
        <v>3328.4516129032259</v>
      </c>
      <c r="H17" s="525">
        <f t="shared" si="9"/>
        <v>4286.9354838709678</v>
      </c>
      <c r="I17" s="525">
        <f t="shared" si="9"/>
        <v>2219.3548387096776</v>
      </c>
      <c r="J17" s="525">
        <f t="shared" si="9"/>
        <v>2205.2258064516127</v>
      </c>
      <c r="K17" s="525">
        <f t="shared" si="9"/>
        <v>1744.3548387096773</v>
      </c>
      <c r="L17" s="525">
        <f t="shared" si="9"/>
        <v>3053.9677419354839</v>
      </c>
      <c r="M17" s="525">
        <f t="shared" si="9"/>
        <v>2164.0967741935483</v>
      </c>
      <c r="N17" s="525">
        <f t="shared" si="9"/>
        <v>2640.2258064516127</v>
      </c>
      <c r="O17" s="525">
        <f t="shared" si="9"/>
        <v>3172.516129032258</v>
      </c>
      <c r="P17" s="525">
        <f t="shared" si="9"/>
        <v>4018.8064516129034</v>
      </c>
      <c r="Q17" s="525">
        <f t="shared" si="9"/>
        <v>1257.8709677419354</v>
      </c>
      <c r="R17" s="525">
        <f t="shared" si="9"/>
        <v>1216.516129032258</v>
      </c>
      <c r="S17" s="525">
        <f t="shared" si="9"/>
        <v>2689.2258064516127</v>
      </c>
      <c r="T17" s="525">
        <f t="shared" si="9"/>
        <v>5206.3548387096771</v>
      </c>
      <c r="U17" s="525">
        <f t="shared" si="9"/>
        <v>1583.3870967741937</v>
      </c>
      <c r="V17" s="526">
        <f t="shared" si="9"/>
        <v>1839.8387096774193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0.36947322452377734</v>
      </c>
      <c r="D18" s="453">
        <f t="shared" ref="D18:R18" si="10">D17/$B$17*100</f>
        <v>4.0682915741972723</v>
      </c>
      <c r="E18" s="453">
        <f t="shared" si="10"/>
        <v>3.8890137420799804</v>
      </c>
      <c r="F18" s="453">
        <f t="shared" si="10"/>
        <v>7.305316277252401</v>
      </c>
      <c r="G18" s="453">
        <f t="shared" si="10"/>
        <v>6.5876941857287692</v>
      </c>
      <c r="H18" s="453">
        <f t="shared" si="10"/>
        <v>8.4847320153943979</v>
      </c>
      <c r="I18" s="453">
        <f t="shared" si="10"/>
        <v>4.3925622684008774</v>
      </c>
      <c r="J18" s="453">
        <f t="shared" si="10"/>
        <v>4.3645979911689068</v>
      </c>
      <c r="K18" s="453">
        <f t="shared" si="10"/>
        <v>3.4524390212758349</v>
      </c>
      <c r="L18" s="453">
        <f t="shared" si="10"/>
        <v>6.044433831923202</v>
      </c>
      <c r="M18" s="453">
        <f t="shared" si="10"/>
        <v>4.283195129363512</v>
      </c>
      <c r="N18" s="453">
        <f t="shared" si="10"/>
        <v>5.2255529648518397</v>
      </c>
      <c r="O18" s="453">
        <f t="shared" si="10"/>
        <v>6.2790656100681614</v>
      </c>
      <c r="P18" s="453">
        <f t="shared" si="10"/>
        <v>7.9540492018050371</v>
      </c>
      <c r="Q18" s="453">
        <f t="shared" si="10"/>
        <v>2.4895868182270902</v>
      </c>
      <c r="R18" s="453">
        <f t="shared" si="10"/>
        <v>2.4077370387490391</v>
      </c>
      <c r="S18" s="453">
        <f>S17/$B$17*100</f>
        <v>5.322534099818423</v>
      </c>
      <c r="T18" s="453">
        <f>T17/$B$17*100</f>
        <v>10.304453087690355</v>
      </c>
      <c r="U18" s="453">
        <f>U17/$B$17*100</f>
        <v>3.1338505660531557</v>
      </c>
      <c r="V18" s="478">
        <f>V17/$B$17*100</f>
        <v>3.6414213514279656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88D4-0C7B-404B-B78E-454D4603AA73}">
  <dimension ref="A1:V19"/>
  <sheetViews>
    <sheetView tabSelected="1" zoomScale="85" zoomScaleNormal="85" workbookViewId="0">
      <selection activeCell="B26" sqref="B26"/>
    </sheetView>
  </sheetViews>
  <sheetFormatPr defaultRowHeight="13.5"/>
  <cols>
    <col min="2" max="2" width="11.21875" bestFit="1" customWidth="1"/>
  </cols>
  <sheetData>
    <row r="1" spans="1:22" ht="25.5">
      <c r="A1" s="534" t="s">
        <v>200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5"/>
      <c r="P2" s="535"/>
      <c r="Q2" s="1"/>
      <c r="R2" s="1"/>
      <c r="S2" s="1"/>
      <c r="T2" s="1"/>
      <c r="U2" s="536" t="s">
        <v>2</v>
      </c>
      <c r="V2" s="536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4248615</v>
      </c>
      <c r="C4" s="380">
        <f>'2025.1분기'!C7</f>
        <v>15950</v>
      </c>
      <c r="D4" s="380">
        <f>'2025.1분기'!D7</f>
        <v>178369</v>
      </c>
      <c r="E4" s="380">
        <f>'2025.1분기'!E7</f>
        <v>164833</v>
      </c>
      <c r="F4" s="380">
        <f>'2025.1분기'!F7</f>
        <v>328268</v>
      </c>
      <c r="G4" s="380">
        <f>'2025.1분기'!G7</f>
        <v>270915</v>
      </c>
      <c r="H4" s="380">
        <f>'2025.1분기'!H7</f>
        <v>338307</v>
      </c>
      <c r="I4" s="380">
        <f>'2025.1분기'!I7</f>
        <v>176285</v>
      </c>
      <c r="J4" s="380">
        <f>'2025.1분기'!J7</f>
        <v>197970</v>
      </c>
      <c r="K4" s="380">
        <f>'2025.1분기'!K7</f>
        <v>148350</v>
      </c>
      <c r="L4" s="380">
        <f>'2025.1분기'!L7</f>
        <v>247403</v>
      </c>
      <c r="M4" s="380">
        <f>'2025.1분기'!M7</f>
        <v>172504</v>
      </c>
      <c r="N4" s="380">
        <f>'2025.1분기'!N7</f>
        <v>217047</v>
      </c>
      <c r="O4" s="380">
        <f>'2025.1분기'!O7</f>
        <v>267804</v>
      </c>
      <c r="P4" s="380">
        <f>'2025.1분기'!P7</f>
        <v>350677</v>
      </c>
      <c r="Q4" s="380">
        <f>'2025.1분기'!Q7</f>
        <v>105549</v>
      </c>
      <c r="R4" s="380">
        <f>'2025.1분기'!R7</f>
        <v>97359</v>
      </c>
      <c r="S4" s="380">
        <f>'2025.1분기'!S7</f>
        <v>230359</v>
      </c>
      <c r="T4" s="380">
        <f>'2025.1분기'!T7</f>
        <v>434554</v>
      </c>
      <c r="U4" s="380">
        <f>'2025.1분기'!U7</f>
        <v>136440</v>
      </c>
      <c r="V4" s="381">
        <f>'2025.1분기'!V7</f>
        <v>169672</v>
      </c>
    </row>
    <row r="5" spans="1:22" ht="23.25" customHeight="1">
      <c r="A5" s="387" t="s">
        <v>4</v>
      </c>
      <c r="B5" s="515">
        <f>B4/90</f>
        <v>47206.833333333336</v>
      </c>
      <c r="C5" s="515">
        <f t="shared" ref="C5:V5" si="0">C4/90</f>
        <v>177.22222222222223</v>
      </c>
      <c r="D5" s="515">
        <f t="shared" si="0"/>
        <v>1981.8777777777777</v>
      </c>
      <c r="E5" s="515">
        <f t="shared" si="0"/>
        <v>1831.4777777777779</v>
      </c>
      <c r="F5" s="515">
        <f t="shared" si="0"/>
        <v>3647.4222222222224</v>
      </c>
      <c r="G5" s="515">
        <f t="shared" si="0"/>
        <v>3010.1666666666665</v>
      </c>
      <c r="H5" s="515">
        <f t="shared" si="0"/>
        <v>3758.9666666666667</v>
      </c>
      <c r="I5" s="515">
        <f t="shared" si="0"/>
        <v>1958.7222222222222</v>
      </c>
      <c r="J5" s="515">
        <f t="shared" si="0"/>
        <v>2199.6666666666665</v>
      </c>
      <c r="K5" s="515">
        <f t="shared" si="0"/>
        <v>1648.3333333333333</v>
      </c>
      <c r="L5" s="515">
        <f t="shared" si="0"/>
        <v>2748.9222222222224</v>
      </c>
      <c r="M5" s="515">
        <f t="shared" si="0"/>
        <v>1916.7111111111112</v>
      </c>
      <c r="N5" s="515">
        <f t="shared" si="0"/>
        <v>2411.6333333333332</v>
      </c>
      <c r="O5" s="515">
        <f t="shared" si="0"/>
        <v>2975.6</v>
      </c>
      <c r="P5" s="515">
        <f t="shared" si="0"/>
        <v>3896.411111111111</v>
      </c>
      <c r="Q5" s="515">
        <f t="shared" si="0"/>
        <v>1172.7666666666667</v>
      </c>
      <c r="R5" s="515">
        <f t="shared" si="0"/>
        <v>1081.7666666666667</v>
      </c>
      <c r="S5" s="515">
        <f t="shared" si="0"/>
        <v>2559.5444444444443</v>
      </c>
      <c r="T5" s="515">
        <f t="shared" si="0"/>
        <v>4828.3777777777777</v>
      </c>
      <c r="U5" s="515">
        <f t="shared" si="0"/>
        <v>1516</v>
      </c>
      <c r="V5" s="516">
        <f t="shared" si="0"/>
        <v>1885.2444444444445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0.37541645924613076</v>
      </c>
      <c r="D6" s="384">
        <f>D5/$B$5*100</f>
        <v>4.1982857943117926</v>
      </c>
      <c r="E6" s="384">
        <f t="shared" ref="E6:V6" si="1">E5/$B$5*100</f>
        <v>3.8796878512173971</v>
      </c>
      <c r="F6" s="384">
        <f>F5/$B$5*100</f>
        <v>7.7264708616808067</v>
      </c>
      <c r="G6" s="384">
        <f t="shared" si="1"/>
        <v>6.3765485928943892</v>
      </c>
      <c r="H6" s="384">
        <f t="shared" si="1"/>
        <v>7.9627596287260669</v>
      </c>
      <c r="I6" s="384">
        <f t="shared" si="1"/>
        <v>4.14923451524791</v>
      </c>
      <c r="J6" s="384">
        <f t="shared" si="1"/>
        <v>4.6596361402480566</v>
      </c>
      <c r="K6" s="384">
        <f t="shared" si="1"/>
        <v>3.4917261272202822</v>
      </c>
      <c r="L6" s="384">
        <f t="shared" si="1"/>
        <v>5.8231447189260503</v>
      </c>
      <c r="M6" s="384">
        <f t="shared" si="1"/>
        <v>4.0602408078868057</v>
      </c>
      <c r="N6" s="384">
        <f t="shared" si="1"/>
        <v>5.1086530551720966</v>
      </c>
      <c r="O6" s="384">
        <f t="shared" si="1"/>
        <v>6.3033247305298312</v>
      </c>
      <c r="P6" s="384">
        <f t="shared" si="1"/>
        <v>8.2539133341100559</v>
      </c>
      <c r="Q6" s="384">
        <f t="shared" si="1"/>
        <v>2.4843154769260098</v>
      </c>
      <c r="R6" s="384">
        <f t="shared" si="1"/>
        <v>2.2915467746547993</v>
      </c>
      <c r="S6" s="384">
        <f t="shared" si="1"/>
        <v>5.4219786918795885</v>
      </c>
      <c r="T6" s="384">
        <f t="shared" si="1"/>
        <v>10.228133168103017</v>
      </c>
      <c r="U6" s="384">
        <f t="shared" si="1"/>
        <v>3.2113994795951153</v>
      </c>
      <c r="V6" s="385">
        <f t="shared" si="1"/>
        <v>3.9935837914237928</v>
      </c>
    </row>
    <row r="7" spans="1:22" ht="23.25" customHeight="1" thickTop="1">
      <c r="A7" s="518" t="s">
        <v>70</v>
      </c>
      <c r="B7" s="392">
        <f>B10+B13+B16</f>
        <v>4248615</v>
      </c>
      <c r="C7" s="392">
        <f>C10+C13+C16</f>
        <v>15950</v>
      </c>
      <c r="D7" s="392">
        <f t="shared" ref="D7:U7" si="2">D10+D13+D16</f>
        <v>178369</v>
      </c>
      <c r="E7" s="392">
        <f t="shared" si="2"/>
        <v>164833</v>
      </c>
      <c r="F7" s="392">
        <f t="shared" si="2"/>
        <v>328268</v>
      </c>
      <c r="G7" s="392">
        <f t="shared" si="2"/>
        <v>270915</v>
      </c>
      <c r="H7" s="392">
        <f t="shared" si="2"/>
        <v>338307</v>
      </c>
      <c r="I7" s="392">
        <f t="shared" si="2"/>
        <v>176285</v>
      </c>
      <c r="J7" s="392">
        <f t="shared" si="2"/>
        <v>197970</v>
      </c>
      <c r="K7" s="392">
        <f t="shared" si="2"/>
        <v>148350</v>
      </c>
      <c r="L7" s="392">
        <f t="shared" si="2"/>
        <v>247403</v>
      </c>
      <c r="M7" s="392">
        <f t="shared" si="2"/>
        <v>172504</v>
      </c>
      <c r="N7" s="392">
        <f t="shared" si="2"/>
        <v>217047</v>
      </c>
      <c r="O7" s="392">
        <f t="shared" si="2"/>
        <v>267804</v>
      </c>
      <c r="P7" s="392">
        <f t="shared" si="2"/>
        <v>350677</v>
      </c>
      <c r="Q7" s="392">
        <f t="shared" si="2"/>
        <v>105549</v>
      </c>
      <c r="R7" s="392">
        <f t="shared" si="2"/>
        <v>97359</v>
      </c>
      <c r="S7" s="392">
        <f t="shared" si="2"/>
        <v>230359</v>
      </c>
      <c r="T7" s="392">
        <f t="shared" si="2"/>
        <v>434554</v>
      </c>
      <c r="U7" s="392">
        <f t="shared" si="2"/>
        <v>136440</v>
      </c>
      <c r="V7" s="471">
        <f>V10+V13+V16</f>
        <v>169672</v>
      </c>
    </row>
    <row r="8" spans="1:22" ht="23.25" customHeight="1">
      <c r="A8" s="519" t="s">
        <v>4</v>
      </c>
      <c r="B8" s="520">
        <f>B7/90</f>
        <v>47206.833333333336</v>
      </c>
      <c r="C8" s="520">
        <f t="shared" ref="C8:V8" si="3">C7/90</f>
        <v>177.22222222222223</v>
      </c>
      <c r="D8" s="520">
        <f t="shared" si="3"/>
        <v>1981.8777777777777</v>
      </c>
      <c r="E8" s="520">
        <f t="shared" si="3"/>
        <v>1831.4777777777779</v>
      </c>
      <c r="F8" s="520">
        <f t="shared" si="3"/>
        <v>3647.4222222222224</v>
      </c>
      <c r="G8" s="520">
        <f t="shared" si="3"/>
        <v>3010.1666666666665</v>
      </c>
      <c r="H8" s="520">
        <f t="shared" si="3"/>
        <v>3758.9666666666667</v>
      </c>
      <c r="I8" s="520">
        <f t="shared" si="3"/>
        <v>1958.7222222222222</v>
      </c>
      <c r="J8" s="520">
        <f t="shared" si="3"/>
        <v>2199.6666666666665</v>
      </c>
      <c r="K8" s="520">
        <f t="shared" si="3"/>
        <v>1648.3333333333333</v>
      </c>
      <c r="L8" s="520">
        <f t="shared" si="3"/>
        <v>2748.9222222222224</v>
      </c>
      <c r="M8" s="520">
        <f t="shared" si="3"/>
        <v>1916.7111111111112</v>
      </c>
      <c r="N8" s="520">
        <f t="shared" si="3"/>
        <v>2411.6333333333332</v>
      </c>
      <c r="O8" s="520">
        <f t="shared" si="3"/>
        <v>2975.6</v>
      </c>
      <c r="P8" s="520">
        <f t="shared" si="3"/>
        <v>3896.411111111111</v>
      </c>
      <c r="Q8" s="520">
        <f t="shared" si="3"/>
        <v>1172.7666666666667</v>
      </c>
      <c r="R8" s="520">
        <f t="shared" si="3"/>
        <v>1081.7666666666667</v>
      </c>
      <c r="S8" s="520">
        <f t="shared" si="3"/>
        <v>2559.5444444444443</v>
      </c>
      <c r="T8" s="520">
        <f t="shared" si="3"/>
        <v>4828.3777777777777</v>
      </c>
      <c r="U8" s="520">
        <f t="shared" si="3"/>
        <v>1516</v>
      </c>
      <c r="V8" s="521">
        <f t="shared" si="3"/>
        <v>1885.2444444444445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0.37541645924613076</v>
      </c>
      <c r="D9" s="328">
        <f>D8/$B$8*100</f>
        <v>4.1982857943117926</v>
      </c>
      <c r="E9" s="328">
        <f t="shared" ref="E9:V9" si="4">E8/$B$8*100</f>
        <v>3.8796878512173971</v>
      </c>
      <c r="F9" s="328">
        <f>F8/$B$8*100</f>
        <v>7.7264708616808067</v>
      </c>
      <c r="G9" s="328">
        <f t="shared" si="4"/>
        <v>6.3765485928943892</v>
      </c>
      <c r="H9" s="328">
        <f t="shared" si="4"/>
        <v>7.9627596287260669</v>
      </c>
      <c r="I9" s="328">
        <f t="shared" si="4"/>
        <v>4.14923451524791</v>
      </c>
      <c r="J9" s="328">
        <f t="shared" si="4"/>
        <v>4.6596361402480566</v>
      </c>
      <c r="K9" s="328">
        <f t="shared" si="4"/>
        <v>3.4917261272202822</v>
      </c>
      <c r="L9" s="328">
        <f t="shared" si="4"/>
        <v>5.8231447189260503</v>
      </c>
      <c r="M9" s="328">
        <f t="shared" si="4"/>
        <v>4.0602408078868057</v>
      </c>
      <c r="N9" s="328">
        <f t="shared" si="4"/>
        <v>5.1086530551720966</v>
      </c>
      <c r="O9" s="328">
        <f t="shared" si="4"/>
        <v>6.3033247305298312</v>
      </c>
      <c r="P9" s="328">
        <f t="shared" si="4"/>
        <v>8.2539133341100559</v>
      </c>
      <c r="Q9" s="328">
        <f t="shared" si="4"/>
        <v>2.4843154769260098</v>
      </c>
      <c r="R9" s="328">
        <f t="shared" si="4"/>
        <v>2.2915467746547993</v>
      </c>
      <c r="S9" s="328">
        <f t="shared" si="4"/>
        <v>5.4219786918795885</v>
      </c>
      <c r="T9" s="328">
        <f t="shared" si="4"/>
        <v>10.228133168103017</v>
      </c>
      <c r="U9" s="328">
        <f t="shared" si="4"/>
        <v>3.2113994795951153</v>
      </c>
      <c r="V9" s="329">
        <f t="shared" si="4"/>
        <v>3.9935837914237928</v>
      </c>
    </row>
    <row r="10" spans="1:22" ht="23.25" customHeight="1">
      <c r="A10" s="530" t="s">
        <v>22</v>
      </c>
      <c r="B10" s="531">
        <f>SUM(C10:V10)</f>
        <v>1381751</v>
      </c>
      <c r="C10" s="527">
        <v>5325</v>
      </c>
      <c r="D10" s="527">
        <v>59734</v>
      </c>
      <c r="E10" s="527">
        <v>56218</v>
      </c>
      <c r="F10" s="527">
        <v>101331</v>
      </c>
      <c r="G10" s="527">
        <v>90760</v>
      </c>
      <c r="H10" s="527">
        <v>109684</v>
      </c>
      <c r="I10" s="527">
        <v>57462</v>
      </c>
      <c r="J10" s="527">
        <v>69140</v>
      </c>
      <c r="K10" s="527">
        <v>48613</v>
      </c>
      <c r="L10" s="527">
        <v>80344</v>
      </c>
      <c r="M10" s="527">
        <v>55892</v>
      </c>
      <c r="N10" s="527">
        <v>69862</v>
      </c>
      <c r="O10" s="527">
        <v>85636</v>
      </c>
      <c r="P10" s="527">
        <v>111134</v>
      </c>
      <c r="Q10" s="527">
        <v>34160</v>
      </c>
      <c r="R10" s="527">
        <v>31782</v>
      </c>
      <c r="S10" s="527">
        <v>72038</v>
      </c>
      <c r="T10" s="527">
        <v>144906</v>
      </c>
      <c r="U10" s="527">
        <v>43696</v>
      </c>
      <c r="V10" s="528">
        <v>54034</v>
      </c>
    </row>
    <row r="11" spans="1:22" ht="23.25" customHeight="1">
      <c r="A11" s="529" t="s">
        <v>4</v>
      </c>
      <c r="B11" s="508">
        <f>B10/31</f>
        <v>44572.612903225803</v>
      </c>
      <c r="C11" s="523">
        <f t="shared" ref="C11:V11" si="5">C10/31</f>
        <v>171.7741935483871</v>
      </c>
      <c r="D11" s="523">
        <f t="shared" si="5"/>
        <v>1926.9032258064517</v>
      </c>
      <c r="E11" s="523">
        <f t="shared" si="5"/>
        <v>1813.483870967742</v>
      </c>
      <c r="F11" s="523">
        <f t="shared" si="5"/>
        <v>3268.7419354838707</v>
      </c>
      <c r="G11" s="523">
        <f t="shared" si="5"/>
        <v>2927.7419354838707</v>
      </c>
      <c r="H11" s="523">
        <f t="shared" si="5"/>
        <v>3538.1935483870966</v>
      </c>
      <c r="I11" s="523">
        <f t="shared" si="5"/>
        <v>1853.6129032258063</v>
      </c>
      <c r="J11" s="523">
        <f t="shared" si="5"/>
        <v>2230.3225806451615</v>
      </c>
      <c r="K11" s="523">
        <f t="shared" si="5"/>
        <v>1568.1612903225807</v>
      </c>
      <c r="L11" s="523">
        <f t="shared" si="5"/>
        <v>2591.7419354838707</v>
      </c>
      <c r="M11" s="523">
        <f t="shared" si="5"/>
        <v>1802.9677419354839</v>
      </c>
      <c r="N11" s="523">
        <f t="shared" si="5"/>
        <v>2253.6129032258063</v>
      </c>
      <c r="O11" s="523">
        <f t="shared" si="5"/>
        <v>2762.4516129032259</v>
      </c>
      <c r="P11" s="523">
        <f t="shared" si="5"/>
        <v>3584.9677419354839</v>
      </c>
      <c r="Q11" s="523">
        <f t="shared" si="5"/>
        <v>1101.9354838709678</v>
      </c>
      <c r="R11" s="523">
        <f t="shared" si="5"/>
        <v>1025.2258064516129</v>
      </c>
      <c r="S11" s="523">
        <f t="shared" si="5"/>
        <v>2323.8064516129034</v>
      </c>
      <c r="T11" s="523">
        <f t="shared" si="5"/>
        <v>4674.3870967741932</v>
      </c>
      <c r="U11" s="523">
        <f t="shared" si="5"/>
        <v>1409.5483870967741</v>
      </c>
      <c r="V11" s="524">
        <f t="shared" si="5"/>
        <v>1743.0322580645161</v>
      </c>
    </row>
    <row r="12" spans="1:22" ht="23.25" customHeight="1">
      <c r="A12" s="430" t="s">
        <v>5</v>
      </c>
      <c r="B12" s="458">
        <v>100</v>
      </c>
      <c r="C12" s="510">
        <f>C11/$B$11*100</f>
        <v>0.38538057870050396</v>
      </c>
      <c r="D12" s="510">
        <f t="shared" ref="D12:Q12" si="6">D11/$B$11*100</f>
        <v>4.3230654437738787</v>
      </c>
      <c r="E12" s="510">
        <f t="shared" si="6"/>
        <v>4.0686057039220529</v>
      </c>
      <c r="F12" s="510">
        <f t="shared" si="6"/>
        <v>7.3335210178968575</v>
      </c>
      <c r="G12" s="510">
        <f t="shared" si="6"/>
        <v>6.5684772437291521</v>
      </c>
      <c r="H12" s="510">
        <f t="shared" si="6"/>
        <v>7.9380438298940978</v>
      </c>
      <c r="I12" s="510">
        <f t="shared" si="6"/>
        <v>4.1586363968616631</v>
      </c>
      <c r="J12" s="510">
        <f t="shared" si="6"/>
        <v>5.0037959082352765</v>
      </c>
      <c r="K12" s="510">
        <f t="shared" si="6"/>
        <v>3.518217102792037</v>
      </c>
      <c r="L12" s="510">
        <f t="shared" si="6"/>
        <v>5.814651120209068</v>
      </c>
      <c r="M12" s="510">
        <f t="shared" si="6"/>
        <v>4.0450124515922194</v>
      </c>
      <c r="N12" s="510">
        <f t="shared" si="6"/>
        <v>5.0560484486712873</v>
      </c>
      <c r="O12" s="510">
        <f t="shared" si="6"/>
        <v>6.1976434249007246</v>
      </c>
      <c r="P12" s="510">
        <f t="shared" si="6"/>
        <v>8.0429831424040952</v>
      </c>
      <c r="Q12" s="510">
        <f t="shared" si="6"/>
        <v>2.4722254588561907</v>
      </c>
      <c r="R12" s="510">
        <f>R11/$B$11*100</f>
        <v>2.3001249863397968</v>
      </c>
      <c r="S12" s="510">
        <f>S11/$B$11*100</f>
        <v>5.2135297893759445</v>
      </c>
      <c r="T12" s="510">
        <f>T11/$B$11*100</f>
        <v>10.487128288671403</v>
      </c>
      <c r="U12" s="510">
        <f>U11/$B$11*100</f>
        <v>3.1623642754736565</v>
      </c>
      <c r="V12" s="511">
        <f>V11/$B$11*100</f>
        <v>3.9105453877001</v>
      </c>
    </row>
    <row r="13" spans="1:22" ht="23.25" customHeight="1">
      <c r="A13" s="532" t="s">
        <v>23</v>
      </c>
      <c r="B13" s="533">
        <f>SUM(C13:V13)</f>
        <v>1356654</v>
      </c>
      <c r="C13" s="527">
        <v>5106</v>
      </c>
      <c r="D13" s="527">
        <v>57484</v>
      </c>
      <c r="E13" s="527">
        <v>50016</v>
      </c>
      <c r="F13" s="527">
        <v>101232</v>
      </c>
      <c r="G13" s="527">
        <v>88767</v>
      </c>
      <c r="H13" s="527">
        <v>111878</v>
      </c>
      <c r="I13" s="527">
        <v>57222</v>
      </c>
      <c r="J13" s="527">
        <v>60758</v>
      </c>
      <c r="K13" s="527">
        <v>47481</v>
      </c>
      <c r="L13" s="527">
        <v>78940</v>
      </c>
      <c r="M13" s="527">
        <v>55576</v>
      </c>
      <c r="N13" s="527">
        <v>68809</v>
      </c>
      <c r="O13" s="527">
        <v>85540</v>
      </c>
      <c r="P13" s="527">
        <v>114883</v>
      </c>
      <c r="Q13" s="527">
        <v>33167</v>
      </c>
      <c r="R13" s="527">
        <v>31252</v>
      </c>
      <c r="S13" s="527">
        <v>71513</v>
      </c>
      <c r="T13" s="527">
        <v>137989</v>
      </c>
      <c r="U13" s="527">
        <v>43467</v>
      </c>
      <c r="V13" s="528">
        <v>55574</v>
      </c>
    </row>
    <row r="14" spans="1:22" ht="23.25" customHeight="1">
      <c r="A14" s="529" t="s">
        <v>4</v>
      </c>
      <c r="B14" s="456">
        <f>B13/30</f>
        <v>45221.8</v>
      </c>
      <c r="C14" s="525">
        <f t="shared" ref="C14:V14" si="7">C13/30</f>
        <v>170.2</v>
      </c>
      <c r="D14" s="525">
        <f t="shared" si="7"/>
        <v>1916.1333333333334</v>
      </c>
      <c r="E14" s="525">
        <f t="shared" si="7"/>
        <v>1667.2</v>
      </c>
      <c r="F14" s="525">
        <f t="shared" si="7"/>
        <v>3374.4</v>
      </c>
      <c r="G14" s="525">
        <f t="shared" si="7"/>
        <v>2958.9</v>
      </c>
      <c r="H14" s="525">
        <f t="shared" si="7"/>
        <v>3729.2666666666669</v>
      </c>
      <c r="I14" s="525">
        <f t="shared" si="7"/>
        <v>1907.4</v>
      </c>
      <c r="J14" s="525">
        <f t="shared" si="7"/>
        <v>2025.2666666666667</v>
      </c>
      <c r="K14" s="525">
        <f t="shared" si="7"/>
        <v>1582.7</v>
      </c>
      <c r="L14" s="525">
        <f t="shared" si="7"/>
        <v>2631.3333333333335</v>
      </c>
      <c r="M14" s="525">
        <f t="shared" si="7"/>
        <v>1852.5333333333333</v>
      </c>
      <c r="N14" s="525">
        <f t="shared" si="7"/>
        <v>2293.6333333333332</v>
      </c>
      <c r="O14" s="525">
        <f t="shared" si="7"/>
        <v>2851.3333333333335</v>
      </c>
      <c r="P14" s="525">
        <f t="shared" si="7"/>
        <v>3829.4333333333334</v>
      </c>
      <c r="Q14" s="525">
        <f t="shared" si="7"/>
        <v>1105.5666666666666</v>
      </c>
      <c r="R14" s="525">
        <f t="shared" si="7"/>
        <v>1041.7333333333333</v>
      </c>
      <c r="S14" s="525">
        <f t="shared" si="7"/>
        <v>2383.7666666666669</v>
      </c>
      <c r="T14" s="525">
        <f t="shared" si="7"/>
        <v>4599.6333333333332</v>
      </c>
      <c r="U14" s="525">
        <f t="shared" si="7"/>
        <v>1448.9</v>
      </c>
      <c r="V14" s="526">
        <f t="shared" si="7"/>
        <v>1852.4666666666667</v>
      </c>
    </row>
    <row r="15" spans="1:22" ht="23.25" customHeight="1">
      <c r="A15" s="430" t="s">
        <v>5</v>
      </c>
      <c r="B15" s="460">
        <v>100</v>
      </c>
      <c r="C15" s="460">
        <f>C14/$B$14*100</f>
        <v>0.37636715035668633</v>
      </c>
      <c r="D15" s="460">
        <f t="shared" ref="D15:R15" si="8">D14/$B$14*100</f>
        <v>4.2371894381323463</v>
      </c>
      <c r="E15" s="460">
        <f t="shared" si="8"/>
        <v>3.6867174681237813</v>
      </c>
      <c r="F15" s="460">
        <f t="shared" si="8"/>
        <v>7.4618878505499557</v>
      </c>
      <c r="G15" s="460">
        <f t="shared" si="8"/>
        <v>6.5430832032338389</v>
      </c>
      <c r="H15" s="460">
        <f t="shared" si="8"/>
        <v>8.2466126219360287</v>
      </c>
      <c r="I15" s="460">
        <f t="shared" si="8"/>
        <v>4.2178772185096562</v>
      </c>
      <c r="J15" s="460">
        <f t="shared" si="8"/>
        <v>4.4785184726540441</v>
      </c>
      <c r="K15" s="460">
        <f t="shared" si="8"/>
        <v>3.4998606866599737</v>
      </c>
      <c r="L15" s="460">
        <f t="shared" si="8"/>
        <v>5.8187275458591499</v>
      </c>
      <c r="M15" s="460">
        <f t="shared" si="8"/>
        <v>4.09654930439154</v>
      </c>
      <c r="N15" s="460">
        <f t="shared" si="8"/>
        <v>5.0719638168611887</v>
      </c>
      <c r="O15" s="460">
        <f t="shared" si="8"/>
        <v>6.3052185745223168</v>
      </c>
      <c r="P15" s="460">
        <f t="shared" si="8"/>
        <v>8.4681134615016056</v>
      </c>
      <c r="Q15" s="460">
        <f t="shared" si="8"/>
        <v>2.4447648405562505</v>
      </c>
      <c r="R15" s="460">
        <f t="shared" si="8"/>
        <v>2.3036087314820137</v>
      </c>
      <c r="S15" s="460">
        <f>S14/$B$14*100</f>
        <v>5.2712777170892506</v>
      </c>
      <c r="T15" s="460">
        <f>T14/$B$14*100</f>
        <v>10.171274326394201</v>
      </c>
      <c r="U15" s="460">
        <f>U14/$B$14*100</f>
        <v>3.2039856883184656</v>
      </c>
      <c r="V15" s="477">
        <f>V14/$B$14*100</f>
        <v>4.0964018828677018</v>
      </c>
    </row>
    <row r="16" spans="1:22" ht="23.25" customHeight="1">
      <c r="A16" s="532" t="s">
        <v>24</v>
      </c>
      <c r="B16" s="533">
        <f>SUM(C16:V16)</f>
        <v>1510210</v>
      </c>
      <c r="C16" s="527">
        <v>5519</v>
      </c>
      <c r="D16" s="527">
        <v>61151</v>
      </c>
      <c r="E16" s="527">
        <v>58599</v>
      </c>
      <c r="F16" s="527">
        <v>125705</v>
      </c>
      <c r="G16" s="527">
        <v>91388</v>
      </c>
      <c r="H16" s="527">
        <v>116745</v>
      </c>
      <c r="I16" s="527">
        <v>61601</v>
      </c>
      <c r="J16" s="527">
        <v>68072</v>
      </c>
      <c r="K16" s="527">
        <v>52256</v>
      </c>
      <c r="L16" s="527">
        <v>88119</v>
      </c>
      <c r="M16" s="527">
        <v>61036</v>
      </c>
      <c r="N16" s="527">
        <v>78376</v>
      </c>
      <c r="O16" s="527">
        <v>96628</v>
      </c>
      <c r="P16" s="527">
        <v>124660</v>
      </c>
      <c r="Q16" s="527">
        <v>38222</v>
      </c>
      <c r="R16" s="527">
        <v>34325</v>
      </c>
      <c r="S16" s="527">
        <v>86808</v>
      </c>
      <c r="T16" s="527">
        <v>151659</v>
      </c>
      <c r="U16" s="527">
        <v>49277</v>
      </c>
      <c r="V16" s="528">
        <v>60064</v>
      </c>
    </row>
    <row r="17" spans="1:22" ht="23.25" customHeight="1">
      <c r="A17" s="529" t="s">
        <v>4</v>
      </c>
      <c r="B17" s="456">
        <f>B16/31</f>
        <v>48716.451612903227</v>
      </c>
      <c r="C17" s="525">
        <v>178</v>
      </c>
      <c r="D17" s="525">
        <v>1973</v>
      </c>
      <c r="E17" s="525">
        <v>1890</v>
      </c>
      <c r="F17" s="525">
        <v>4055</v>
      </c>
      <c r="G17" s="525">
        <v>2948</v>
      </c>
      <c r="H17" s="525">
        <v>3766</v>
      </c>
      <c r="I17" s="525">
        <v>1987</v>
      </c>
      <c r="J17" s="525">
        <v>2196</v>
      </c>
      <c r="K17" s="525">
        <v>1686</v>
      </c>
      <c r="L17" s="525">
        <v>2843</v>
      </c>
      <c r="M17" s="525">
        <v>1969</v>
      </c>
      <c r="N17" s="525">
        <v>2528</v>
      </c>
      <c r="O17" s="525">
        <v>3117</v>
      </c>
      <c r="P17" s="525">
        <v>4021</v>
      </c>
      <c r="Q17" s="525">
        <v>1233</v>
      </c>
      <c r="R17" s="525">
        <v>1107</v>
      </c>
      <c r="S17" s="525">
        <v>2800</v>
      </c>
      <c r="T17" s="525">
        <v>4892</v>
      </c>
      <c r="U17" s="525">
        <v>1590</v>
      </c>
      <c r="V17" s="526">
        <v>1938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0.36537964918786131</v>
      </c>
      <c r="D18" s="453">
        <f t="shared" ref="D18:R18" si="9">D17/$B$17*100</f>
        <v>4.0499665609418551</v>
      </c>
      <c r="E18" s="453">
        <f t="shared" si="9"/>
        <v>3.8795929042980779</v>
      </c>
      <c r="F18" s="453">
        <f t="shared" si="9"/>
        <v>8.3236768396448166</v>
      </c>
      <c r="G18" s="453">
        <f t="shared" si="9"/>
        <v>6.0513438528416579</v>
      </c>
      <c r="H18" s="453">
        <f t="shared" si="9"/>
        <v>7.730448083379132</v>
      </c>
      <c r="I18" s="453">
        <f t="shared" si="9"/>
        <v>4.078704286158878</v>
      </c>
      <c r="J18" s="453">
        <f t="shared" si="9"/>
        <v>4.5077174697558622</v>
      </c>
      <c r="K18" s="453">
        <f t="shared" si="9"/>
        <v>3.4608431939928881</v>
      </c>
      <c r="L18" s="453">
        <f t="shared" si="9"/>
        <v>5.8358109137139866</v>
      </c>
      <c r="M18" s="453">
        <f t="shared" si="9"/>
        <v>4.0417557823084209</v>
      </c>
      <c r="N18" s="453">
        <f t="shared" si="9"/>
        <v>5.1892120963309738</v>
      </c>
      <c r="O18" s="453">
        <f t="shared" si="9"/>
        <v>6.39824925010429</v>
      </c>
      <c r="P18" s="453">
        <f t="shared" si="9"/>
        <v>8.2538852212606191</v>
      </c>
      <c r="Q18" s="453">
        <f t="shared" si="9"/>
        <v>2.5309725137563648</v>
      </c>
      <c r="R18" s="453">
        <f t="shared" si="9"/>
        <v>2.2723329868031596</v>
      </c>
      <c r="S18" s="453">
        <f>S17/$B$17*100</f>
        <v>5.7475450434045596</v>
      </c>
      <c r="T18" s="453">
        <f>T17/$B$17*100</f>
        <v>10.041782268691108</v>
      </c>
      <c r="U18" s="453">
        <f>U17/$B$17*100</f>
        <v>3.2637845067904467</v>
      </c>
      <c r="V18" s="478">
        <f>V17/$B$17*100</f>
        <v>3.9781222478992988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57</vt:i4>
      </vt:variant>
    </vt:vector>
  </HeadingPairs>
  <TitlesOfParts>
    <vt:vector size="57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  <vt:lpstr>2023.2분기</vt:lpstr>
      <vt:lpstr>2023.3분기</vt:lpstr>
      <vt:lpstr>2023.4분기</vt:lpstr>
      <vt:lpstr>2024.1분기</vt:lpstr>
      <vt:lpstr>2024.2분기</vt:lpstr>
      <vt:lpstr>2024.3분기</vt:lpstr>
      <vt:lpstr>2024.4분기</vt:lpstr>
      <vt:lpstr>2025.1분기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연호 최</cp:lastModifiedBy>
  <cp:lastPrinted>2014-07-02T04:35:47Z</cp:lastPrinted>
  <dcterms:created xsi:type="dcterms:W3CDTF">2007-04-26T09:39:15Z</dcterms:created>
  <dcterms:modified xsi:type="dcterms:W3CDTF">2025-04-01T07:20:58Z</dcterms:modified>
</cp:coreProperties>
</file>