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수송\2. 수송통계\홈페이지 수송실적(사전정보공개)\"/>
    </mc:Choice>
  </mc:AlternateContent>
  <bookViews>
    <workbookView xWindow="32760" yWindow="32760" windowWidth="28800" windowHeight="12255" tabRatio="685" firstSheet="40" activeTab="48"/>
  </bookViews>
  <sheets>
    <sheet name="2011.1분기" sheetId="14" r:id="rId1"/>
    <sheet name="2011.2분기" sheetId="15" r:id="rId2"/>
    <sheet name="2011.3분기" sheetId="16" r:id="rId3"/>
    <sheet name="2011.4분기" sheetId="17" r:id="rId4"/>
    <sheet name="2012.1분기" sheetId="10" r:id="rId5"/>
    <sheet name="2012.2분기" sheetId="11" r:id="rId6"/>
    <sheet name="2012.3분기" sheetId="12" r:id="rId7"/>
    <sheet name="2012.4분기" sheetId="13" r:id="rId8"/>
    <sheet name="2013.1분기" sheetId="7" r:id="rId9"/>
    <sheet name="2013.2분기" sheetId="8" r:id="rId10"/>
    <sheet name="2013.3분기" sheetId="9" r:id="rId11"/>
    <sheet name="2013.4분기" sheetId="18" r:id="rId12"/>
    <sheet name="2014.1분기" sheetId="19" r:id="rId13"/>
    <sheet name="2014.2분기" sheetId="20" r:id="rId14"/>
    <sheet name="2014.3분기" sheetId="21" r:id="rId15"/>
    <sheet name="2014.4분기" sheetId="22" r:id="rId16"/>
    <sheet name="2015.1분기" sheetId="23" r:id="rId17"/>
    <sheet name="2015.2분기" sheetId="25" r:id="rId18"/>
    <sheet name="2015.3분기" sheetId="26" r:id="rId19"/>
    <sheet name="2015.4분기" sheetId="28" r:id="rId20"/>
    <sheet name="2016.1분기" sheetId="29" r:id="rId21"/>
    <sheet name="2016.2분기" sheetId="30" r:id="rId22"/>
    <sheet name="2016.3분기" sheetId="27" r:id="rId23"/>
    <sheet name="2016.4분기" sheetId="31" r:id="rId24"/>
    <sheet name="2017.1분기" sheetId="32" r:id="rId25"/>
    <sheet name="2017.2분기" sheetId="33" r:id="rId26"/>
    <sheet name="2017.3분기" sheetId="34" r:id="rId27"/>
    <sheet name="2017.4분기" sheetId="35" r:id="rId28"/>
    <sheet name="2018.1분기" sheetId="36" r:id="rId29"/>
    <sheet name="2018.2분기" sheetId="37" r:id="rId30"/>
    <sheet name="2018.3분기" sheetId="38" r:id="rId31"/>
    <sheet name="2018.4분기" sheetId="39" r:id="rId32"/>
    <sheet name="2019.1분기" sheetId="40" r:id="rId33"/>
    <sheet name="2019.2분기" sheetId="41" r:id="rId34"/>
    <sheet name="2019.3분기" sheetId="42" r:id="rId35"/>
    <sheet name="2019.4분기" sheetId="43" r:id="rId36"/>
    <sheet name="2020.1분기" sheetId="44" r:id="rId37"/>
    <sheet name="2020.2분기" sheetId="45" r:id="rId38"/>
    <sheet name="2020.3분기" sheetId="46" r:id="rId39"/>
    <sheet name="2020.4분기" sheetId="48" r:id="rId40"/>
    <sheet name="2021.1분기" sheetId="49" r:id="rId41"/>
    <sheet name="2021.2분기" sheetId="50" r:id="rId42"/>
    <sheet name="2021.3분기" sheetId="51" r:id="rId43"/>
    <sheet name="2021.4분기" sheetId="52" r:id="rId44"/>
    <sheet name="2022.1분기" sheetId="53" r:id="rId45"/>
    <sheet name="2022.2분기" sheetId="54" r:id="rId46"/>
    <sheet name="2022.3분기" sheetId="55" r:id="rId47"/>
    <sheet name="2022.4분기" sheetId="56" r:id="rId48"/>
    <sheet name="2023.1분기" sheetId="57" r:id="rId49"/>
  </sheets>
  <externalReferences>
    <externalReference r:id="rId50"/>
  </externalReferences>
  <calcPr calcId="191029"/>
</workbook>
</file>

<file path=xl/calcChain.xml><?xml version="1.0" encoding="utf-8"?>
<calcChain xmlns="http://schemas.openxmlformats.org/spreadsheetml/2006/main">
  <c r="V17" i="57" l="1"/>
  <c r="V18" i="57"/>
  <c r="U17" i="57"/>
  <c r="U18" i="57"/>
  <c r="T17" i="57"/>
  <c r="T18" i="57"/>
  <c r="S17" i="57"/>
  <c r="S18" i="57"/>
  <c r="R17" i="57"/>
  <c r="R18" i="57"/>
  <c r="Q17" i="57"/>
  <c r="Q18" i="57"/>
  <c r="P17" i="57"/>
  <c r="P18" i="57"/>
  <c r="O17" i="57"/>
  <c r="O18" i="57"/>
  <c r="N17" i="57"/>
  <c r="N18" i="57"/>
  <c r="M17" i="57"/>
  <c r="M18" i="57"/>
  <c r="L17" i="57"/>
  <c r="L18" i="57"/>
  <c r="K17" i="57"/>
  <c r="K18" i="57"/>
  <c r="J17" i="57"/>
  <c r="J18" i="57"/>
  <c r="I17" i="57"/>
  <c r="I18" i="57"/>
  <c r="H17" i="57"/>
  <c r="H18" i="57"/>
  <c r="G17" i="57"/>
  <c r="G18" i="57"/>
  <c r="F17" i="57"/>
  <c r="F18" i="57"/>
  <c r="E17" i="57"/>
  <c r="E18" i="57"/>
  <c r="D17" i="57"/>
  <c r="D18" i="57"/>
  <c r="C17" i="57"/>
  <c r="C18" i="57"/>
  <c r="B17" i="57"/>
  <c r="V14" i="57"/>
  <c r="V15" i="57"/>
  <c r="U14" i="57"/>
  <c r="U15" i="57"/>
  <c r="T14" i="57"/>
  <c r="T15" i="57"/>
  <c r="S14" i="57"/>
  <c r="S15" i="57"/>
  <c r="R14" i="57"/>
  <c r="R15" i="57"/>
  <c r="Q14" i="57"/>
  <c r="Q15" i="57"/>
  <c r="P14" i="57"/>
  <c r="P15" i="57"/>
  <c r="O14" i="57"/>
  <c r="O15" i="57"/>
  <c r="N14" i="57"/>
  <c r="N15" i="57"/>
  <c r="M14" i="57"/>
  <c r="M15" i="57"/>
  <c r="L14" i="57"/>
  <c r="L15" i="57"/>
  <c r="K14" i="57"/>
  <c r="K15" i="57"/>
  <c r="J14" i="57"/>
  <c r="J15" i="57"/>
  <c r="I14" i="57"/>
  <c r="I15" i="57"/>
  <c r="H14" i="57"/>
  <c r="H15" i="57"/>
  <c r="G14" i="57"/>
  <c r="G15" i="57"/>
  <c r="F14" i="57"/>
  <c r="F15" i="57"/>
  <c r="E14" i="57"/>
  <c r="E15" i="57"/>
  <c r="D14" i="57"/>
  <c r="D15" i="57"/>
  <c r="C14" i="57"/>
  <c r="C15" i="57"/>
  <c r="B14" i="57"/>
  <c r="V11" i="57"/>
  <c r="V12" i="57"/>
  <c r="U11" i="57"/>
  <c r="U12" i="57"/>
  <c r="T11" i="57"/>
  <c r="T12" i="57"/>
  <c r="S11" i="57"/>
  <c r="S12" i="57"/>
  <c r="R11" i="57"/>
  <c r="R12" i="57"/>
  <c r="Q11" i="57"/>
  <c r="Q12" i="57"/>
  <c r="P11" i="57"/>
  <c r="P12" i="57"/>
  <c r="O11" i="57"/>
  <c r="O12" i="57"/>
  <c r="N11" i="57"/>
  <c r="N12" i="57"/>
  <c r="M11" i="57"/>
  <c r="M12" i="57"/>
  <c r="L11" i="57"/>
  <c r="L12" i="57"/>
  <c r="K11" i="57"/>
  <c r="K12" i="57"/>
  <c r="J11" i="57"/>
  <c r="J12" i="57"/>
  <c r="I11" i="57"/>
  <c r="I12" i="57"/>
  <c r="H11" i="57"/>
  <c r="H12" i="57"/>
  <c r="G11" i="57"/>
  <c r="G12" i="57"/>
  <c r="F11" i="57"/>
  <c r="F12" i="57"/>
  <c r="E11" i="57"/>
  <c r="E12" i="57"/>
  <c r="D11" i="57"/>
  <c r="D12" i="57"/>
  <c r="C11" i="57"/>
  <c r="C12" i="57"/>
  <c r="B11" i="57"/>
  <c r="V7" i="57"/>
  <c r="V8" i="57"/>
  <c r="U7" i="57"/>
  <c r="U8" i="57"/>
  <c r="U9" i="57"/>
  <c r="T7" i="57"/>
  <c r="T8" i="57"/>
  <c r="T9" i="57"/>
  <c r="S7" i="57"/>
  <c r="S8" i="57"/>
  <c r="R7" i="57"/>
  <c r="R8" i="57"/>
  <c r="Q7" i="57"/>
  <c r="Q8" i="57"/>
  <c r="Q9" i="57"/>
  <c r="P7" i="57"/>
  <c r="P8" i="57"/>
  <c r="P9" i="57"/>
  <c r="O7" i="57"/>
  <c r="O4" i="57"/>
  <c r="O5" i="57"/>
  <c r="N7" i="57"/>
  <c r="N8" i="57"/>
  <c r="M7" i="57"/>
  <c r="M8" i="57"/>
  <c r="M9" i="57"/>
  <c r="L7" i="57"/>
  <c r="L8" i="57"/>
  <c r="L9" i="57"/>
  <c r="K7" i="57"/>
  <c r="K8" i="57"/>
  <c r="K9" i="57"/>
  <c r="J7" i="57"/>
  <c r="J8" i="57"/>
  <c r="I7" i="57"/>
  <c r="I8" i="57"/>
  <c r="I9" i="57"/>
  <c r="H7" i="57"/>
  <c r="H8" i="57"/>
  <c r="H9" i="57"/>
  <c r="G7" i="57"/>
  <c r="G8" i="57"/>
  <c r="G9" i="57"/>
  <c r="F7" i="57"/>
  <c r="F8" i="57"/>
  <c r="E7" i="57"/>
  <c r="E8" i="57"/>
  <c r="E9" i="57"/>
  <c r="D7" i="57"/>
  <c r="D8" i="57"/>
  <c r="D9" i="57"/>
  <c r="C7" i="57"/>
  <c r="C8" i="57"/>
  <c r="B7" i="57"/>
  <c r="B8" i="57"/>
  <c r="B9" i="57"/>
  <c r="S4" i="57"/>
  <c r="S5" i="57"/>
  <c r="K4" i="57"/>
  <c r="K5" i="57"/>
  <c r="F4" i="57"/>
  <c r="F5" i="57"/>
  <c r="K4" i="56"/>
  <c r="K5" i="56"/>
  <c r="B7" i="56"/>
  <c r="V7" i="56"/>
  <c r="V8" i="56"/>
  <c r="U7" i="56"/>
  <c r="U8" i="56"/>
  <c r="T7" i="56"/>
  <c r="T8" i="56"/>
  <c r="S7" i="56"/>
  <c r="S8" i="56"/>
  <c r="R7" i="56"/>
  <c r="R8" i="56"/>
  <c r="Q7" i="56"/>
  <c r="Q8" i="56"/>
  <c r="P7" i="56"/>
  <c r="P8" i="56"/>
  <c r="O7" i="56"/>
  <c r="O8" i="56"/>
  <c r="N7" i="56"/>
  <c r="N8" i="56"/>
  <c r="M7" i="56"/>
  <c r="M8" i="56"/>
  <c r="L7" i="56"/>
  <c r="L8" i="56"/>
  <c r="K7" i="56"/>
  <c r="K8" i="56"/>
  <c r="J7" i="56"/>
  <c r="J8" i="56"/>
  <c r="I7" i="56"/>
  <c r="I8" i="56"/>
  <c r="H7" i="56"/>
  <c r="H8" i="56"/>
  <c r="G7" i="56"/>
  <c r="G8" i="56"/>
  <c r="F7" i="56"/>
  <c r="F8" i="56"/>
  <c r="E7" i="56"/>
  <c r="E8" i="56"/>
  <c r="D7" i="56"/>
  <c r="D8" i="56"/>
  <c r="C7" i="56"/>
  <c r="C8" i="56"/>
  <c r="B8" i="56"/>
  <c r="B9" i="56"/>
  <c r="K4" i="55"/>
  <c r="K5" i="55"/>
  <c r="C7" i="55"/>
  <c r="B7" i="55"/>
  <c r="V7" i="55"/>
  <c r="V8" i="55"/>
  <c r="U7" i="55"/>
  <c r="U8" i="55"/>
  <c r="T7" i="55"/>
  <c r="T8" i="55"/>
  <c r="S7" i="55"/>
  <c r="S8" i="55"/>
  <c r="R7" i="55"/>
  <c r="R8" i="55"/>
  <c r="Q7" i="55"/>
  <c r="Q8" i="55"/>
  <c r="P7" i="55"/>
  <c r="P8" i="55"/>
  <c r="O7" i="55"/>
  <c r="O8" i="55"/>
  <c r="N7" i="55"/>
  <c r="N8" i="55"/>
  <c r="M7" i="55"/>
  <c r="M8" i="55"/>
  <c r="L7" i="55"/>
  <c r="L8" i="55"/>
  <c r="K7" i="55"/>
  <c r="K8" i="55"/>
  <c r="J7" i="55"/>
  <c r="J8" i="55"/>
  <c r="I7" i="55"/>
  <c r="I8" i="55"/>
  <c r="H7" i="55"/>
  <c r="H8" i="55"/>
  <c r="G7" i="55"/>
  <c r="G8" i="55"/>
  <c r="F7" i="55"/>
  <c r="F8" i="55"/>
  <c r="E7" i="55"/>
  <c r="E8" i="55"/>
  <c r="D7" i="55"/>
  <c r="D8" i="55"/>
  <c r="C8" i="55"/>
  <c r="B8" i="55"/>
  <c r="B9" i="55"/>
  <c r="C11" i="54"/>
  <c r="V17" i="54"/>
  <c r="U17" i="54"/>
  <c r="T17" i="54"/>
  <c r="S17" i="54"/>
  <c r="R17" i="54"/>
  <c r="R18" i="54"/>
  <c r="Q17" i="54"/>
  <c r="P17" i="54"/>
  <c r="O17" i="54"/>
  <c r="N17" i="54"/>
  <c r="M17" i="54"/>
  <c r="L17" i="54"/>
  <c r="K17" i="54"/>
  <c r="J17" i="54"/>
  <c r="J18" i="54"/>
  <c r="I17" i="54"/>
  <c r="H17" i="54"/>
  <c r="H18" i="54"/>
  <c r="G17" i="54"/>
  <c r="F17" i="54"/>
  <c r="E17" i="54"/>
  <c r="E18" i="54"/>
  <c r="D17" i="54"/>
  <c r="C17" i="54"/>
  <c r="B17" i="54"/>
  <c r="V14" i="54"/>
  <c r="U14" i="54"/>
  <c r="T14" i="54"/>
  <c r="S14" i="54"/>
  <c r="R14" i="54"/>
  <c r="Q14" i="54"/>
  <c r="P14" i="54"/>
  <c r="O14" i="54"/>
  <c r="N14" i="54"/>
  <c r="M14" i="54"/>
  <c r="L14" i="54"/>
  <c r="K14" i="54"/>
  <c r="J14" i="54"/>
  <c r="I14" i="54"/>
  <c r="H14" i="54"/>
  <c r="G14" i="54"/>
  <c r="F14" i="54"/>
  <c r="E14" i="54"/>
  <c r="D14" i="54"/>
  <c r="C14" i="54"/>
  <c r="B14" i="54"/>
  <c r="V15" i="54"/>
  <c r="V11" i="54"/>
  <c r="U11" i="54"/>
  <c r="T11" i="54"/>
  <c r="S11" i="54"/>
  <c r="R11" i="54"/>
  <c r="Q11" i="54"/>
  <c r="P11" i="54"/>
  <c r="O11" i="54"/>
  <c r="N11" i="54"/>
  <c r="N12" i="54"/>
  <c r="M11" i="54"/>
  <c r="L11" i="54"/>
  <c r="L12" i="54"/>
  <c r="K11" i="54"/>
  <c r="J11" i="54"/>
  <c r="I11" i="54"/>
  <c r="H11" i="54"/>
  <c r="G11" i="54"/>
  <c r="G12" i="54"/>
  <c r="F11" i="54"/>
  <c r="E11" i="54"/>
  <c r="D11" i="54"/>
  <c r="B11" i="54"/>
  <c r="V7" i="54"/>
  <c r="V8" i="54"/>
  <c r="U7" i="54"/>
  <c r="U8" i="54"/>
  <c r="T7" i="54"/>
  <c r="S7" i="54"/>
  <c r="R7" i="54"/>
  <c r="R8" i="54"/>
  <c r="Q7" i="54"/>
  <c r="P7" i="54"/>
  <c r="P8" i="54"/>
  <c r="O7" i="54"/>
  <c r="N7" i="54"/>
  <c r="M7" i="54"/>
  <c r="M8" i="54"/>
  <c r="L7" i="54"/>
  <c r="K7" i="54"/>
  <c r="K8" i="54"/>
  <c r="J7" i="54"/>
  <c r="J8" i="54"/>
  <c r="I7" i="54"/>
  <c r="H7" i="54"/>
  <c r="H8" i="54"/>
  <c r="G7" i="54"/>
  <c r="F7" i="54"/>
  <c r="F8" i="54"/>
  <c r="E7" i="54"/>
  <c r="E8" i="54"/>
  <c r="D7" i="54"/>
  <c r="D8" i="54"/>
  <c r="C7" i="54"/>
  <c r="B7" i="54"/>
  <c r="B8" i="54"/>
  <c r="V17" i="53"/>
  <c r="U17" i="53"/>
  <c r="T17" i="53"/>
  <c r="T18" i="53"/>
  <c r="S17" i="53"/>
  <c r="R17" i="53"/>
  <c r="Q17" i="53"/>
  <c r="P17" i="53"/>
  <c r="O17" i="53"/>
  <c r="N17" i="53"/>
  <c r="M17" i="53"/>
  <c r="L17" i="53"/>
  <c r="L18" i="53"/>
  <c r="K17" i="53"/>
  <c r="J17" i="53"/>
  <c r="I17" i="53"/>
  <c r="H17" i="53"/>
  <c r="G17" i="53"/>
  <c r="F17" i="53"/>
  <c r="E17" i="53"/>
  <c r="D17" i="53"/>
  <c r="C17" i="53"/>
  <c r="B17" i="53"/>
  <c r="V14" i="53"/>
  <c r="U14" i="53"/>
  <c r="U15" i="53"/>
  <c r="T14" i="53"/>
  <c r="S14" i="53"/>
  <c r="R14" i="53"/>
  <c r="Q14" i="53"/>
  <c r="Q15" i="53"/>
  <c r="P14" i="53"/>
  <c r="O14" i="53"/>
  <c r="N14" i="53"/>
  <c r="M14" i="53"/>
  <c r="M15" i="53"/>
  <c r="L14" i="53"/>
  <c r="K14" i="53"/>
  <c r="J14" i="53"/>
  <c r="I14" i="53"/>
  <c r="H14" i="53"/>
  <c r="G14" i="53"/>
  <c r="F14" i="53"/>
  <c r="E14" i="53"/>
  <c r="E15" i="53"/>
  <c r="D14" i="53"/>
  <c r="C14" i="53"/>
  <c r="C15" i="53"/>
  <c r="B14" i="53"/>
  <c r="V11" i="53"/>
  <c r="U11" i="53"/>
  <c r="T11" i="53"/>
  <c r="S11" i="53"/>
  <c r="R11" i="53"/>
  <c r="Q11" i="53"/>
  <c r="P11" i="53"/>
  <c r="O11" i="53"/>
  <c r="N11" i="53"/>
  <c r="M11" i="53"/>
  <c r="L11" i="53"/>
  <c r="K11" i="53"/>
  <c r="J11" i="53"/>
  <c r="I11" i="53"/>
  <c r="H11" i="53"/>
  <c r="G11" i="53"/>
  <c r="F11" i="53"/>
  <c r="E11" i="53"/>
  <c r="D11" i="53"/>
  <c r="C11" i="53"/>
  <c r="B11" i="53"/>
  <c r="V7" i="53"/>
  <c r="U7" i="53"/>
  <c r="U8" i="53"/>
  <c r="T7" i="53"/>
  <c r="T8" i="53"/>
  <c r="S7" i="53"/>
  <c r="S8" i="53"/>
  <c r="R7" i="53"/>
  <c r="R8" i="53"/>
  <c r="Q7" i="53"/>
  <c r="Q8" i="53"/>
  <c r="P7" i="53"/>
  <c r="P8" i="53"/>
  <c r="O7" i="53"/>
  <c r="O8" i="53"/>
  <c r="N7" i="53"/>
  <c r="M7" i="53"/>
  <c r="L7" i="53"/>
  <c r="L8" i="53"/>
  <c r="K7" i="53"/>
  <c r="K4" i="53"/>
  <c r="K5" i="53"/>
  <c r="K8" i="53"/>
  <c r="J7" i="53"/>
  <c r="J8" i="53"/>
  <c r="I7" i="53"/>
  <c r="I8" i="53"/>
  <c r="H7" i="53"/>
  <c r="H8" i="53"/>
  <c r="G7" i="53"/>
  <c r="G8" i="53"/>
  <c r="F7" i="53"/>
  <c r="E7" i="53"/>
  <c r="E8" i="53"/>
  <c r="D7" i="53"/>
  <c r="D8" i="53"/>
  <c r="C7" i="53"/>
  <c r="C8" i="53"/>
  <c r="B7" i="53"/>
  <c r="B8" i="53"/>
  <c r="B9" i="53"/>
  <c r="R4" i="53"/>
  <c r="J4" i="53"/>
  <c r="J4" i="54"/>
  <c r="J5" i="54"/>
  <c r="D4" i="52"/>
  <c r="D5" i="52"/>
  <c r="C7" i="52"/>
  <c r="V17" i="52"/>
  <c r="V18" i="52"/>
  <c r="C17" i="52"/>
  <c r="D17" i="52"/>
  <c r="D18" i="52"/>
  <c r="E17" i="52"/>
  <c r="E18" i="52"/>
  <c r="F17" i="52"/>
  <c r="G17" i="52"/>
  <c r="H17" i="52"/>
  <c r="H18" i="52"/>
  <c r="I17" i="52"/>
  <c r="I18" i="52"/>
  <c r="J17" i="52"/>
  <c r="K17" i="52"/>
  <c r="K18" i="52"/>
  <c r="L17" i="52"/>
  <c r="L18" i="52"/>
  <c r="M17" i="52"/>
  <c r="M18" i="52"/>
  <c r="N17" i="52"/>
  <c r="O17" i="52"/>
  <c r="P17" i="52"/>
  <c r="Q17" i="52"/>
  <c r="Q18" i="52"/>
  <c r="R17" i="52"/>
  <c r="S17" i="52"/>
  <c r="T17" i="52"/>
  <c r="T18" i="52"/>
  <c r="U17" i="52"/>
  <c r="U18" i="52"/>
  <c r="B17" i="52"/>
  <c r="V14" i="52"/>
  <c r="V15" i="52"/>
  <c r="C14" i="52"/>
  <c r="D14" i="52"/>
  <c r="D15" i="52"/>
  <c r="E14" i="52"/>
  <c r="F14" i="52"/>
  <c r="G14" i="52"/>
  <c r="H14" i="52"/>
  <c r="H15" i="52"/>
  <c r="I14" i="52"/>
  <c r="I15" i="52"/>
  <c r="J14" i="52"/>
  <c r="K14" i="52"/>
  <c r="K15" i="52"/>
  <c r="L14" i="52"/>
  <c r="L15" i="52"/>
  <c r="M14" i="52"/>
  <c r="M15" i="52"/>
  <c r="N14" i="52"/>
  <c r="O14" i="52"/>
  <c r="P14" i="52"/>
  <c r="P15" i="52"/>
  <c r="Q14" i="52"/>
  <c r="Q15" i="52"/>
  <c r="R14" i="52"/>
  <c r="S14" i="52"/>
  <c r="T14" i="52"/>
  <c r="T15" i="52"/>
  <c r="U14" i="52"/>
  <c r="U15" i="52"/>
  <c r="B14" i="52"/>
  <c r="S18" i="52"/>
  <c r="P18" i="52"/>
  <c r="O18" i="52"/>
  <c r="G18" i="52"/>
  <c r="C18" i="52"/>
  <c r="S15" i="52"/>
  <c r="O15" i="52"/>
  <c r="G15" i="52"/>
  <c r="E15" i="52"/>
  <c r="C15" i="52"/>
  <c r="V11" i="52"/>
  <c r="U11" i="52"/>
  <c r="T11" i="52"/>
  <c r="S11" i="52"/>
  <c r="R11" i="52"/>
  <c r="Q11" i="52"/>
  <c r="Q12" i="52"/>
  <c r="P11" i="52"/>
  <c r="O11" i="52"/>
  <c r="N11" i="52"/>
  <c r="M11" i="52"/>
  <c r="M12" i="52"/>
  <c r="L11" i="52"/>
  <c r="K11" i="52"/>
  <c r="J11" i="52"/>
  <c r="I11" i="52"/>
  <c r="H11" i="52"/>
  <c r="G11" i="52"/>
  <c r="F11" i="52"/>
  <c r="E11" i="52"/>
  <c r="D11" i="52"/>
  <c r="C11" i="52"/>
  <c r="B11" i="52"/>
  <c r="I12" i="52"/>
  <c r="V7" i="52"/>
  <c r="V8" i="52"/>
  <c r="U7" i="52"/>
  <c r="U8" i="52"/>
  <c r="T7" i="52"/>
  <c r="T8" i="52"/>
  <c r="S7" i="52"/>
  <c r="S8" i="52"/>
  <c r="R7" i="52"/>
  <c r="R8" i="52"/>
  <c r="Q7" i="52"/>
  <c r="Q8" i="52"/>
  <c r="P7" i="52"/>
  <c r="P8" i="52"/>
  <c r="O7" i="52"/>
  <c r="O8" i="52"/>
  <c r="N7" i="52"/>
  <c r="N8" i="52"/>
  <c r="M7" i="52"/>
  <c r="M8" i="52"/>
  <c r="L7" i="52"/>
  <c r="L8" i="52"/>
  <c r="K7" i="52"/>
  <c r="K8" i="52"/>
  <c r="J7" i="52"/>
  <c r="J8" i="52"/>
  <c r="I7" i="52"/>
  <c r="I8" i="52"/>
  <c r="H7" i="52"/>
  <c r="H8" i="52"/>
  <c r="G7" i="52"/>
  <c r="G8" i="52"/>
  <c r="F7" i="52"/>
  <c r="F8" i="52"/>
  <c r="E7" i="52"/>
  <c r="E8" i="52"/>
  <c r="D7" i="52"/>
  <c r="D8" i="52"/>
  <c r="C8" i="52"/>
  <c r="B7" i="52"/>
  <c r="B8" i="52"/>
  <c r="B9" i="52"/>
  <c r="C17" i="51"/>
  <c r="C18" i="51"/>
  <c r="D17" i="51"/>
  <c r="E17" i="51"/>
  <c r="E18" i="51"/>
  <c r="F17" i="51"/>
  <c r="F18" i="51"/>
  <c r="G17" i="51"/>
  <c r="H17" i="51"/>
  <c r="H18" i="51"/>
  <c r="I17" i="51"/>
  <c r="J17" i="51"/>
  <c r="J18" i="51"/>
  <c r="K17" i="51"/>
  <c r="K18" i="51"/>
  <c r="L17" i="51"/>
  <c r="M17" i="51"/>
  <c r="M18" i="51"/>
  <c r="N17" i="51"/>
  <c r="N18" i="51"/>
  <c r="O17" i="51"/>
  <c r="P17" i="51"/>
  <c r="P18" i="51"/>
  <c r="Q17" i="51"/>
  <c r="R17" i="51"/>
  <c r="R18" i="51"/>
  <c r="S17" i="51"/>
  <c r="S18" i="51"/>
  <c r="T17" i="51"/>
  <c r="U17" i="51"/>
  <c r="U18" i="51"/>
  <c r="V17" i="51"/>
  <c r="V18" i="51"/>
  <c r="B17" i="51"/>
  <c r="C14" i="51"/>
  <c r="D14" i="51"/>
  <c r="D15" i="51"/>
  <c r="E14" i="51"/>
  <c r="E15" i="51"/>
  <c r="F14" i="51"/>
  <c r="F15" i="51"/>
  <c r="G14" i="51"/>
  <c r="H14" i="51"/>
  <c r="H15" i="51"/>
  <c r="I14" i="51"/>
  <c r="J14" i="51"/>
  <c r="J15" i="51"/>
  <c r="K14" i="51"/>
  <c r="K15" i="51"/>
  <c r="L14" i="51"/>
  <c r="M14" i="51"/>
  <c r="N14" i="51"/>
  <c r="N15" i="51"/>
  <c r="O14" i="51"/>
  <c r="P14" i="51"/>
  <c r="Q14" i="51"/>
  <c r="R14" i="51"/>
  <c r="R15" i="51"/>
  <c r="S14" i="51"/>
  <c r="S15" i="51"/>
  <c r="T14" i="51"/>
  <c r="T15" i="51"/>
  <c r="U14" i="51"/>
  <c r="V14" i="51"/>
  <c r="V15" i="51"/>
  <c r="B14" i="51"/>
  <c r="O15" i="51"/>
  <c r="C11" i="51"/>
  <c r="C12" i="51"/>
  <c r="D11" i="51"/>
  <c r="E11" i="51"/>
  <c r="E12" i="51"/>
  <c r="F11" i="51"/>
  <c r="F12" i="51"/>
  <c r="G11" i="51"/>
  <c r="H11" i="51"/>
  <c r="H12" i="51"/>
  <c r="I11" i="51"/>
  <c r="J11" i="51"/>
  <c r="J12" i="51"/>
  <c r="K11" i="51"/>
  <c r="K12" i="51"/>
  <c r="L11" i="51"/>
  <c r="M11" i="51"/>
  <c r="M12" i="51"/>
  <c r="N11" i="51"/>
  <c r="N12" i="51"/>
  <c r="O11" i="51"/>
  <c r="P11" i="51"/>
  <c r="P12" i="51"/>
  <c r="Q11" i="51"/>
  <c r="R11" i="51"/>
  <c r="R12" i="51"/>
  <c r="S11" i="51"/>
  <c r="S12" i="51"/>
  <c r="T11" i="51"/>
  <c r="U11" i="51"/>
  <c r="U12" i="51"/>
  <c r="V11" i="51"/>
  <c r="V12" i="51"/>
  <c r="B11" i="51"/>
  <c r="G4" i="51"/>
  <c r="G5" i="51"/>
  <c r="Q4" i="51"/>
  <c r="Q5" i="51"/>
  <c r="T18" i="51"/>
  <c r="Q18" i="51"/>
  <c r="O18" i="51"/>
  <c r="L18" i="51"/>
  <c r="I18" i="51"/>
  <c r="G18" i="51"/>
  <c r="D18" i="51"/>
  <c r="U15" i="51"/>
  <c r="Q15" i="51"/>
  <c r="P15" i="51"/>
  <c r="M15" i="51"/>
  <c r="L15" i="51"/>
  <c r="G15" i="51"/>
  <c r="C15" i="51"/>
  <c r="T12" i="51"/>
  <c r="Q12" i="51"/>
  <c r="O12" i="51"/>
  <c r="L12" i="51"/>
  <c r="I12" i="51"/>
  <c r="G12" i="51"/>
  <c r="D12" i="51"/>
  <c r="V7" i="51"/>
  <c r="V8" i="51"/>
  <c r="U7" i="51"/>
  <c r="U8" i="51"/>
  <c r="T7" i="51"/>
  <c r="T8" i="51"/>
  <c r="S7" i="51"/>
  <c r="S8" i="51"/>
  <c r="R7" i="51"/>
  <c r="R4" i="51"/>
  <c r="R5" i="51"/>
  <c r="Q7" i="51"/>
  <c r="Q8" i="51"/>
  <c r="P7" i="51"/>
  <c r="P8" i="51"/>
  <c r="O7" i="51"/>
  <c r="O8" i="51"/>
  <c r="N7" i="51"/>
  <c r="M7" i="51"/>
  <c r="M8" i="51"/>
  <c r="L7" i="51"/>
  <c r="L8" i="51"/>
  <c r="K7" i="51"/>
  <c r="K8" i="51"/>
  <c r="J7" i="51"/>
  <c r="J8" i="51"/>
  <c r="I7" i="51"/>
  <c r="I8" i="51"/>
  <c r="H7" i="51"/>
  <c r="H8" i="51"/>
  <c r="G7" i="51"/>
  <c r="G8" i="51"/>
  <c r="F7" i="51"/>
  <c r="F8" i="51"/>
  <c r="F9" i="51"/>
  <c r="E7" i="51"/>
  <c r="E8" i="51"/>
  <c r="D7" i="51"/>
  <c r="D8" i="51"/>
  <c r="C7" i="51"/>
  <c r="C8" i="51"/>
  <c r="C9" i="51"/>
  <c r="B7" i="51"/>
  <c r="B8" i="51"/>
  <c r="B9" i="51"/>
  <c r="F8" i="50"/>
  <c r="G8" i="50"/>
  <c r="J8" i="50"/>
  <c r="K8" i="50"/>
  <c r="L8" i="50"/>
  <c r="N8" i="50"/>
  <c r="P8" i="50"/>
  <c r="R8" i="50"/>
  <c r="V8" i="50"/>
  <c r="D17" i="50"/>
  <c r="E17" i="50"/>
  <c r="F17" i="50"/>
  <c r="G17" i="50"/>
  <c r="H17" i="50"/>
  <c r="H18" i="50"/>
  <c r="I17" i="50"/>
  <c r="J17" i="50"/>
  <c r="K17" i="50"/>
  <c r="L17" i="50"/>
  <c r="L18" i="50"/>
  <c r="M17" i="50"/>
  <c r="N17" i="50"/>
  <c r="O17" i="50"/>
  <c r="P17" i="50"/>
  <c r="P18" i="50"/>
  <c r="Q17" i="50"/>
  <c r="R17" i="50"/>
  <c r="S17" i="50"/>
  <c r="T17" i="50"/>
  <c r="U17" i="50"/>
  <c r="U18" i="50"/>
  <c r="V17" i="50"/>
  <c r="C17" i="50"/>
  <c r="D14" i="50"/>
  <c r="D15" i="50"/>
  <c r="E14" i="50"/>
  <c r="F14" i="50"/>
  <c r="G14" i="50"/>
  <c r="G15" i="50"/>
  <c r="H14" i="50"/>
  <c r="H15" i="50"/>
  <c r="I14" i="50"/>
  <c r="J14" i="50"/>
  <c r="K14" i="50"/>
  <c r="K15" i="50"/>
  <c r="L14" i="50"/>
  <c r="L15" i="50"/>
  <c r="M14" i="50"/>
  <c r="N14" i="50"/>
  <c r="O14" i="50"/>
  <c r="O15" i="50"/>
  <c r="P14" i="50"/>
  <c r="Q14" i="50"/>
  <c r="Q15" i="50"/>
  <c r="R14" i="50"/>
  <c r="R15" i="50"/>
  <c r="S14" i="50"/>
  <c r="T14" i="50"/>
  <c r="U14" i="50"/>
  <c r="U15" i="50"/>
  <c r="V14" i="50"/>
  <c r="C14" i="50"/>
  <c r="D11" i="50"/>
  <c r="E11" i="50"/>
  <c r="F11" i="50"/>
  <c r="G11" i="50"/>
  <c r="H11" i="50"/>
  <c r="I11" i="50"/>
  <c r="J11" i="50"/>
  <c r="K11" i="50"/>
  <c r="L11" i="50"/>
  <c r="M11" i="50"/>
  <c r="N11" i="50"/>
  <c r="O11" i="50"/>
  <c r="P11" i="50"/>
  <c r="Q11" i="50"/>
  <c r="R11" i="50"/>
  <c r="S11" i="50"/>
  <c r="T11" i="50"/>
  <c r="U11" i="50"/>
  <c r="V11" i="50"/>
  <c r="C11" i="50"/>
  <c r="C7" i="50"/>
  <c r="C8" i="50"/>
  <c r="B17" i="50"/>
  <c r="N18" i="50"/>
  <c r="B14" i="50"/>
  <c r="B11" i="50"/>
  <c r="T18" i="50"/>
  <c r="R18" i="50"/>
  <c r="M18" i="50"/>
  <c r="J18" i="50"/>
  <c r="I18" i="50"/>
  <c r="E18" i="50"/>
  <c r="D18" i="50"/>
  <c r="T15" i="50"/>
  <c r="N15" i="50"/>
  <c r="M15" i="50"/>
  <c r="I15" i="50"/>
  <c r="F15" i="50"/>
  <c r="C15" i="50"/>
  <c r="V7" i="50"/>
  <c r="U7" i="50"/>
  <c r="U8" i="50"/>
  <c r="T7" i="50"/>
  <c r="T8" i="50"/>
  <c r="S7" i="50"/>
  <c r="S8" i="50"/>
  <c r="R7" i="50"/>
  <c r="Q7" i="50"/>
  <c r="Q8" i="50"/>
  <c r="P7" i="50"/>
  <c r="O7" i="50"/>
  <c r="O8" i="50"/>
  <c r="N7" i="50"/>
  <c r="M7" i="50"/>
  <c r="M8" i="50"/>
  <c r="L7" i="50"/>
  <c r="K7" i="50"/>
  <c r="K4" i="51"/>
  <c r="K5" i="51"/>
  <c r="J7" i="50"/>
  <c r="I7" i="50"/>
  <c r="H7" i="50"/>
  <c r="H8" i="50"/>
  <c r="G7" i="50"/>
  <c r="F7" i="50"/>
  <c r="E7" i="50"/>
  <c r="E8" i="50"/>
  <c r="D7" i="50"/>
  <c r="D8" i="50"/>
  <c r="B7" i="50"/>
  <c r="B8" i="50"/>
  <c r="B9" i="50"/>
  <c r="V14" i="49"/>
  <c r="V15" i="49"/>
  <c r="C14" i="49"/>
  <c r="D14" i="49"/>
  <c r="E14" i="49"/>
  <c r="E15" i="49"/>
  <c r="F14" i="49"/>
  <c r="F15" i="49"/>
  <c r="G14" i="49"/>
  <c r="H14" i="49"/>
  <c r="I14" i="49"/>
  <c r="J14" i="49"/>
  <c r="K14" i="49"/>
  <c r="K15" i="49"/>
  <c r="L14" i="49"/>
  <c r="M14" i="49"/>
  <c r="N14" i="49"/>
  <c r="O14" i="49"/>
  <c r="O15" i="49"/>
  <c r="P14" i="49"/>
  <c r="Q14" i="49"/>
  <c r="R14" i="49"/>
  <c r="S14" i="49"/>
  <c r="S15" i="49"/>
  <c r="T14" i="49"/>
  <c r="U14" i="49"/>
  <c r="B14" i="49"/>
  <c r="V17" i="49"/>
  <c r="U17" i="49"/>
  <c r="T17" i="49"/>
  <c r="S17" i="49"/>
  <c r="R17" i="49"/>
  <c r="Q17" i="49"/>
  <c r="P17" i="49"/>
  <c r="P18" i="49"/>
  <c r="O17" i="49"/>
  <c r="N17" i="49"/>
  <c r="M17" i="49"/>
  <c r="L17" i="49"/>
  <c r="L18" i="49"/>
  <c r="K17" i="49"/>
  <c r="J17" i="49"/>
  <c r="I17" i="49"/>
  <c r="H17" i="49"/>
  <c r="H18" i="49"/>
  <c r="G17" i="49"/>
  <c r="F17" i="49"/>
  <c r="E17" i="49"/>
  <c r="D17" i="49"/>
  <c r="C17" i="49"/>
  <c r="B17" i="49"/>
  <c r="G15" i="49"/>
  <c r="V11" i="49"/>
  <c r="U11" i="49"/>
  <c r="U12" i="49"/>
  <c r="T11" i="49"/>
  <c r="S11" i="49"/>
  <c r="R11" i="49"/>
  <c r="Q11" i="49"/>
  <c r="Q12" i="49"/>
  <c r="P11" i="49"/>
  <c r="O11" i="49"/>
  <c r="O12" i="49"/>
  <c r="N11" i="49"/>
  <c r="M11" i="49"/>
  <c r="M12" i="49"/>
  <c r="L11" i="49"/>
  <c r="K11" i="49"/>
  <c r="J11" i="49"/>
  <c r="I11" i="49"/>
  <c r="I12" i="49"/>
  <c r="H11" i="49"/>
  <c r="G11" i="49"/>
  <c r="G12" i="49"/>
  <c r="F11" i="49"/>
  <c r="E11" i="49"/>
  <c r="D11" i="49"/>
  <c r="C11" i="49"/>
  <c r="C12" i="49"/>
  <c r="B11" i="49"/>
  <c r="E12" i="49"/>
  <c r="V7" i="49"/>
  <c r="V4" i="49"/>
  <c r="U7" i="49"/>
  <c r="T7" i="49"/>
  <c r="S7" i="49"/>
  <c r="R7" i="49"/>
  <c r="R4" i="52"/>
  <c r="R5" i="52"/>
  <c r="R8" i="49"/>
  <c r="Q7" i="49"/>
  <c r="Q8" i="49"/>
  <c r="P7" i="49"/>
  <c r="P8" i="49"/>
  <c r="O7" i="49"/>
  <c r="O4" i="51"/>
  <c r="O5" i="51"/>
  <c r="N7" i="49"/>
  <c r="N4" i="49"/>
  <c r="M7" i="49"/>
  <c r="L7" i="49"/>
  <c r="L4" i="51"/>
  <c r="L5" i="51"/>
  <c r="L4" i="49"/>
  <c r="K7" i="49"/>
  <c r="K8" i="49"/>
  <c r="J7" i="49"/>
  <c r="I7" i="49"/>
  <c r="I8" i="49"/>
  <c r="H7" i="49"/>
  <c r="G7" i="49"/>
  <c r="G8" i="49"/>
  <c r="F7" i="49"/>
  <c r="E7" i="49"/>
  <c r="D7" i="49"/>
  <c r="C7" i="49"/>
  <c r="B7" i="49"/>
  <c r="B8" i="49"/>
  <c r="S12" i="48"/>
  <c r="O12" i="48"/>
  <c r="K12" i="48"/>
  <c r="G12" i="48"/>
  <c r="C12" i="48"/>
  <c r="T7" i="48"/>
  <c r="T8" i="48"/>
  <c r="P7" i="48"/>
  <c r="P8" i="48"/>
  <c r="L7" i="48"/>
  <c r="L8" i="48"/>
  <c r="H7" i="48"/>
  <c r="H8" i="48"/>
  <c r="D7" i="48"/>
  <c r="D8" i="48"/>
  <c r="B5" i="48"/>
  <c r="S6" i="48"/>
  <c r="B4" i="48"/>
  <c r="U6" i="48"/>
  <c r="T6" i="48"/>
  <c r="L6" i="48"/>
  <c r="H6" i="48"/>
  <c r="G6" i="48"/>
  <c r="V18" i="48"/>
  <c r="U18" i="48"/>
  <c r="T18" i="48"/>
  <c r="S18" i="48"/>
  <c r="R18" i="48"/>
  <c r="Q18" i="48"/>
  <c r="P18" i="48"/>
  <c r="O18" i="48"/>
  <c r="N18" i="48"/>
  <c r="M18" i="48"/>
  <c r="L18" i="48"/>
  <c r="K18" i="48"/>
  <c r="J18" i="48"/>
  <c r="I18" i="48"/>
  <c r="H18" i="48"/>
  <c r="G18" i="48"/>
  <c r="F18" i="48"/>
  <c r="E18" i="48"/>
  <c r="D18" i="48"/>
  <c r="C18" i="48"/>
  <c r="V15" i="48"/>
  <c r="U15" i="48"/>
  <c r="T15" i="48"/>
  <c r="S15" i="48"/>
  <c r="R15" i="48"/>
  <c r="Q15" i="48"/>
  <c r="P15" i="48"/>
  <c r="O15" i="48"/>
  <c r="N15" i="48"/>
  <c r="M15" i="48"/>
  <c r="L15" i="48"/>
  <c r="K15" i="48"/>
  <c r="J15" i="48"/>
  <c r="I15" i="48"/>
  <c r="H15" i="48"/>
  <c r="G15" i="48"/>
  <c r="F15" i="48"/>
  <c r="E15" i="48"/>
  <c r="D15" i="48"/>
  <c r="C15" i="48"/>
  <c r="V7" i="48"/>
  <c r="V8" i="48"/>
  <c r="U7" i="48"/>
  <c r="U8" i="48"/>
  <c r="S7" i="48"/>
  <c r="S8" i="48"/>
  <c r="S9" i="48"/>
  <c r="R7" i="48"/>
  <c r="R8" i="48"/>
  <c r="Q7" i="48"/>
  <c r="Q8" i="48"/>
  <c r="O7" i="48"/>
  <c r="O8" i="48"/>
  <c r="N7" i="48"/>
  <c r="N8" i="48"/>
  <c r="M7" i="48"/>
  <c r="M8" i="48"/>
  <c r="K7" i="48"/>
  <c r="K8" i="48"/>
  <c r="J7" i="48"/>
  <c r="J8" i="48"/>
  <c r="I7" i="48"/>
  <c r="I8" i="48"/>
  <c r="I9" i="48"/>
  <c r="G7" i="48"/>
  <c r="G8" i="48"/>
  <c r="F7" i="48"/>
  <c r="F8" i="48"/>
  <c r="E7" i="48"/>
  <c r="E8" i="48"/>
  <c r="E9" i="48"/>
  <c r="C7" i="48"/>
  <c r="C8" i="48"/>
  <c r="B7" i="48"/>
  <c r="B8" i="48"/>
  <c r="B9" i="48"/>
  <c r="B6" i="48"/>
  <c r="B7" i="46"/>
  <c r="B8" i="46"/>
  <c r="C15" i="46"/>
  <c r="C12" i="46"/>
  <c r="V18" i="46"/>
  <c r="U18" i="46"/>
  <c r="T18" i="46"/>
  <c r="S18" i="46"/>
  <c r="R18" i="46"/>
  <c r="Q18" i="46"/>
  <c r="P18" i="46"/>
  <c r="O18" i="46"/>
  <c r="N18" i="46"/>
  <c r="M18" i="46"/>
  <c r="L18" i="46"/>
  <c r="K18" i="46"/>
  <c r="J18" i="46"/>
  <c r="I18" i="46"/>
  <c r="H18" i="46"/>
  <c r="G18" i="46"/>
  <c r="F18" i="46"/>
  <c r="E18" i="46"/>
  <c r="D18" i="46"/>
  <c r="C18" i="46"/>
  <c r="V15" i="46"/>
  <c r="U15" i="46"/>
  <c r="T15" i="46"/>
  <c r="S15" i="46"/>
  <c r="R15" i="46"/>
  <c r="Q15" i="46"/>
  <c r="P15" i="46"/>
  <c r="O15" i="46"/>
  <c r="N15" i="46"/>
  <c r="M15" i="46"/>
  <c r="L15" i="46"/>
  <c r="K15" i="46"/>
  <c r="J15" i="46"/>
  <c r="I15" i="46"/>
  <c r="H15" i="46"/>
  <c r="G15" i="46"/>
  <c r="F15" i="46"/>
  <c r="E15" i="46"/>
  <c r="D15" i="46"/>
  <c r="V12" i="46"/>
  <c r="U12" i="46"/>
  <c r="T12" i="46"/>
  <c r="S12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D12" i="46"/>
  <c r="V7" i="46"/>
  <c r="V8" i="46"/>
  <c r="U7" i="46"/>
  <c r="U8" i="46"/>
  <c r="T7" i="46"/>
  <c r="T8" i="46"/>
  <c r="S7" i="46"/>
  <c r="S8" i="46"/>
  <c r="R7" i="46"/>
  <c r="R8" i="46"/>
  <c r="R9" i="46"/>
  <c r="Q7" i="46"/>
  <c r="Q8" i="46"/>
  <c r="P7" i="46"/>
  <c r="P8" i="46"/>
  <c r="P9" i="46"/>
  <c r="O7" i="46"/>
  <c r="O8" i="46"/>
  <c r="O9" i="46"/>
  <c r="N7" i="46"/>
  <c r="N8" i="46"/>
  <c r="M7" i="46"/>
  <c r="M8" i="46"/>
  <c r="M9" i="46"/>
  <c r="L7" i="46"/>
  <c r="L8" i="46"/>
  <c r="K7" i="46"/>
  <c r="K8" i="46"/>
  <c r="J7" i="46"/>
  <c r="J8" i="46"/>
  <c r="I7" i="46"/>
  <c r="I8" i="46"/>
  <c r="H7" i="46"/>
  <c r="H8" i="46"/>
  <c r="H9" i="46"/>
  <c r="G7" i="46"/>
  <c r="G8" i="46"/>
  <c r="F7" i="46"/>
  <c r="F8" i="46"/>
  <c r="F9" i="46"/>
  <c r="E7" i="46"/>
  <c r="E8" i="46"/>
  <c r="D7" i="46"/>
  <c r="D8" i="46"/>
  <c r="D9" i="46"/>
  <c r="C7" i="46"/>
  <c r="C8" i="46"/>
  <c r="O8" i="38"/>
  <c r="T8" i="36"/>
  <c r="V8" i="36"/>
  <c r="C7" i="34"/>
  <c r="G8" i="35"/>
  <c r="V8" i="35"/>
  <c r="E8" i="34"/>
  <c r="Q8" i="34"/>
  <c r="C8" i="34"/>
  <c r="D17" i="31"/>
  <c r="E17" i="31"/>
  <c r="F17" i="31"/>
  <c r="G17" i="31"/>
  <c r="H17" i="31"/>
  <c r="I17" i="31"/>
  <c r="J17" i="31"/>
  <c r="K17" i="31"/>
  <c r="L17" i="31"/>
  <c r="M17" i="31"/>
  <c r="N17" i="31"/>
  <c r="O17" i="31"/>
  <c r="P17" i="31"/>
  <c r="Q17" i="31"/>
  <c r="R17" i="31"/>
  <c r="S17" i="31"/>
  <c r="T17" i="31"/>
  <c r="U17" i="31"/>
  <c r="D14" i="31"/>
  <c r="E14" i="31"/>
  <c r="F14" i="31"/>
  <c r="G14" i="31"/>
  <c r="H14" i="31"/>
  <c r="I14" i="31"/>
  <c r="J14" i="31"/>
  <c r="K14" i="31"/>
  <c r="L14" i="31"/>
  <c r="M14" i="31"/>
  <c r="N14" i="31"/>
  <c r="O14" i="31"/>
  <c r="P14" i="31"/>
  <c r="Q14" i="31"/>
  <c r="R14" i="31"/>
  <c r="S14" i="31"/>
  <c r="T14" i="31"/>
  <c r="U14" i="31"/>
  <c r="C17" i="31"/>
  <c r="C14" i="31"/>
  <c r="D5" i="31"/>
  <c r="E5" i="31"/>
  <c r="F5" i="31"/>
  <c r="G5" i="31"/>
  <c r="H5" i="31"/>
  <c r="I5" i="31"/>
  <c r="J5" i="31"/>
  <c r="K5" i="31"/>
  <c r="L5" i="31"/>
  <c r="M5" i="31"/>
  <c r="N5" i="31"/>
  <c r="O5" i="31"/>
  <c r="P5" i="31"/>
  <c r="Q5" i="31"/>
  <c r="R5" i="31"/>
  <c r="S5" i="31"/>
  <c r="T5" i="31"/>
  <c r="U5" i="31"/>
  <c r="C5" i="31"/>
  <c r="G5" i="29"/>
  <c r="R8" i="30"/>
  <c r="U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C11" i="26"/>
  <c r="D8" i="26"/>
  <c r="B7" i="45"/>
  <c r="B8" i="45"/>
  <c r="B9" i="45"/>
  <c r="D17" i="45"/>
  <c r="E17" i="45"/>
  <c r="E18" i="45"/>
  <c r="F17" i="45"/>
  <c r="G17" i="45"/>
  <c r="G18" i="45"/>
  <c r="H17" i="45"/>
  <c r="H18" i="45"/>
  <c r="I17" i="45"/>
  <c r="J17" i="45"/>
  <c r="K17" i="45"/>
  <c r="K18" i="45"/>
  <c r="L17" i="45"/>
  <c r="M17" i="45"/>
  <c r="M18" i="45"/>
  <c r="N17" i="45"/>
  <c r="O17" i="45"/>
  <c r="O18" i="45"/>
  <c r="P17" i="45"/>
  <c r="Q17" i="45"/>
  <c r="R17" i="45"/>
  <c r="S17" i="45"/>
  <c r="T17" i="45"/>
  <c r="U17" i="45"/>
  <c r="U18" i="45"/>
  <c r="V17" i="45"/>
  <c r="C17" i="45"/>
  <c r="B17" i="45"/>
  <c r="I18" i="45"/>
  <c r="D14" i="45"/>
  <c r="E14" i="45"/>
  <c r="F14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C14" i="45"/>
  <c r="B14" i="45"/>
  <c r="D11" i="45"/>
  <c r="E11" i="45"/>
  <c r="F11" i="45"/>
  <c r="G11" i="45"/>
  <c r="H11" i="45"/>
  <c r="I11" i="45"/>
  <c r="J11" i="45"/>
  <c r="K11" i="45"/>
  <c r="L11" i="45"/>
  <c r="M11" i="45"/>
  <c r="N11" i="45"/>
  <c r="O11" i="45"/>
  <c r="P11" i="45"/>
  <c r="Q11" i="45"/>
  <c r="R11" i="45"/>
  <c r="S11" i="45"/>
  <c r="T11" i="45"/>
  <c r="U11" i="45"/>
  <c r="V11" i="45"/>
  <c r="C11" i="45"/>
  <c r="B11" i="45"/>
  <c r="T18" i="45"/>
  <c r="C18" i="45"/>
  <c r="V7" i="45"/>
  <c r="V8" i="45"/>
  <c r="U7" i="45"/>
  <c r="U8" i="45"/>
  <c r="T7" i="45"/>
  <c r="T8" i="45"/>
  <c r="S7" i="45"/>
  <c r="S8" i="45"/>
  <c r="R7" i="45"/>
  <c r="R8" i="45"/>
  <c r="Q7" i="45"/>
  <c r="Q8" i="45"/>
  <c r="P7" i="45"/>
  <c r="O7" i="45"/>
  <c r="O8" i="45"/>
  <c r="N7" i="45"/>
  <c r="M7" i="45"/>
  <c r="M8" i="45"/>
  <c r="L7" i="45"/>
  <c r="L8" i="45"/>
  <c r="K7" i="45"/>
  <c r="K8" i="45"/>
  <c r="J7" i="45"/>
  <c r="J8" i="45"/>
  <c r="I7" i="45"/>
  <c r="I8" i="45"/>
  <c r="H7" i="45"/>
  <c r="H8" i="45"/>
  <c r="G7" i="45"/>
  <c r="G8" i="45"/>
  <c r="F7" i="45"/>
  <c r="F8" i="45"/>
  <c r="E7" i="45"/>
  <c r="E8" i="45"/>
  <c r="D7" i="45"/>
  <c r="D8" i="45"/>
  <c r="C7" i="45"/>
  <c r="C8" i="45"/>
  <c r="C5" i="44"/>
  <c r="V8" i="44"/>
  <c r="C17" i="44"/>
  <c r="C18" i="44"/>
  <c r="D17" i="44"/>
  <c r="E17" i="44"/>
  <c r="F17" i="44"/>
  <c r="F18" i="44"/>
  <c r="G17" i="44"/>
  <c r="H17" i="44"/>
  <c r="I17" i="44"/>
  <c r="J17" i="44"/>
  <c r="J18" i="44"/>
  <c r="K17" i="44"/>
  <c r="L17" i="44"/>
  <c r="M17" i="44"/>
  <c r="N17" i="44"/>
  <c r="O17" i="44"/>
  <c r="P17" i="44"/>
  <c r="P18" i="44"/>
  <c r="Q17" i="44"/>
  <c r="Q18" i="44"/>
  <c r="R17" i="44"/>
  <c r="S17" i="44"/>
  <c r="T17" i="44"/>
  <c r="U17" i="44"/>
  <c r="U18" i="44"/>
  <c r="V17" i="44"/>
  <c r="B17" i="44"/>
  <c r="C14" i="44"/>
  <c r="C15" i="44"/>
  <c r="D14" i="44"/>
  <c r="E14" i="44"/>
  <c r="F14" i="44"/>
  <c r="F15" i="44"/>
  <c r="G14" i="44"/>
  <c r="H14" i="44"/>
  <c r="H15" i="44"/>
  <c r="I14" i="44"/>
  <c r="I15" i="44"/>
  <c r="J14" i="44"/>
  <c r="J15" i="44"/>
  <c r="K14" i="44"/>
  <c r="K15" i="44"/>
  <c r="L14" i="44"/>
  <c r="M14" i="44"/>
  <c r="N14" i="44"/>
  <c r="N15" i="44"/>
  <c r="O14" i="44"/>
  <c r="O15" i="44"/>
  <c r="P14" i="44"/>
  <c r="P15" i="44"/>
  <c r="Q14" i="44"/>
  <c r="R14" i="44"/>
  <c r="R15" i="44"/>
  <c r="S14" i="44"/>
  <c r="S15" i="44"/>
  <c r="T14" i="44"/>
  <c r="U14" i="44"/>
  <c r="V14" i="44"/>
  <c r="V15" i="44"/>
  <c r="B14" i="44"/>
  <c r="V11" i="44"/>
  <c r="C11" i="44"/>
  <c r="D11" i="44"/>
  <c r="E11" i="44"/>
  <c r="F11" i="44"/>
  <c r="G11" i="44"/>
  <c r="G12" i="44"/>
  <c r="H11" i="44"/>
  <c r="I11" i="44"/>
  <c r="J11" i="44"/>
  <c r="J12" i="44"/>
  <c r="K11" i="44"/>
  <c r="L11" i="44"/>
  <c r="M11" i="44"/>
  <c r="N11" i="44"/>
  <c r="N12" i="44"/>
  <c r="O11" i="44"/>
  <c r="P11" i="44"/>
  <c r="P12" i="44"/>
  <c r="Q11" i="44"/>
  <c r="R11" i="44"/>
  <c r="S11" i="44"/>
  <c r="T11" i="44"/>
  <c r="U11" i="44"/>
  <c r="B11" i="44"/>
  <c r="C7" i="44"/>
  <c r="C8" i="44"/>
  <c r="C4" i="44"/>
  <c r="T18" i="44"/>
  <c r="S18" i="44"/>
  <c r="M18" i="44"/>
  <c r="I18" i="44"/>
  <c r="G18" i="44"/>
  <c r="D18" i="44"/>
  <c r="U15" i="44"/>
  <c r="T15" i="44"/>
  <c r="Q15" i="44"/>
  <c r="M15" i="44"/>
  <c r="L15" i="44"/>
  <c r="G15" i="44"/>
  <c r="E15" i="44"/>
  <c r="D15" i="44"/>
  <c r="V12" i="44"/>
  <c r="S12" i="44"/>
  <c r="M12" i="44"/>
  <c r="H12" i="44"/>
  <c r="E12" i="44"/>
  <c r="V7" i="44"/>
  <c r="U7" i="44"/>
  <c r="U8" i="44"/>
  <c r="T7" i="44"/>
  <c r="T8" i="44"/>
  <c r="S7" i="44"/>
  <c r="S8" i="44"/>
  <c r="R7" i="44"/>
  <c r="R8" i="44"/>
  <c r="Q7" i="44"/>
  <c r="Q8" i="44"/>
  <c r="P7" i="44"/>
  <c r="P8" i="44"/>
  <c r="O7" i="44"/>
  <c r="O8" i="44"/>
  <c r="N7" i="44"/>
  <c r="N8" i="44"/>
  <c r="M7" i="44"/>
  <c r="M8" i="44"/>
  <c r="L7" i="44"/>
  <c r="L8" i="44"/>
  <c r="L9" i="44"/>
  <c r="K7" i="44"/>
  <c r="K8" i="44"/>
  <c r="J7" i="44"/>
  <c r="J8" i="44"/>
  <c r="I7" i="44"/>
  <c r="I8" i="44"/>
  <c r="H7" i="44"/>
  <c r="H8" i="44"/>
  <c r="G7" i="44"/>
  <c r="G8" i="44"/>
  <c r="F7" i="44"/>
  <c r="F8" i="44"/>
  <c r="E7" i="44"/>
  <c r="E8" i="44"/>
  <c r="D7" i="44"/>
  <c r="D8" i="44"/>
  <c r="B7" i="44"/>
  <c r="B8" i="44"/>
  <c r="P4" i="44"/>
  <c r="P5" i="44"/>
  <c r="O4" i="44"/>
  <c r="N4" i="44"/>
  <c r="N5" i="44"/>
  <c r="J4" i="44"/>
  <c r="J5" i="44"/>
  <c r="C7" i="40"/>
  <c r="C8" i="40"/>
  <c r="C12" i="43"/>
  <c r="V18" i="43"/>
  <c r="U18" i="43"/>
  <c r="T18" i="43"/>
  <c r="S18" i="43"/>
  <c r="R18" i="43"/>
  <c r="Q18" i="43"/>
  <c r="P18" i="43"/>
  <c r="O18" i="43"/>
  <c r="N18" i="43"/>
  <c r="M18" i="43"/>
  <c r="L18" i="43"/>
  <c r="K18" i="43"/>
  <c r="J18" i="43"/>
  <c r="I18" i="43"/>
  <c r="H18" i="43"/>
  <c r="G18" i="43"/>
  <c r="F18" i="43"/>
  <c r="E18" i="43"/>
  <c r="D18" i="43"/>
  <c r="C18" i="43"/>
  <c r="V15" i="43"/>
  <c r="U15" i="43"/>
  <c r="T15" i="43"/>
  <c r="S15" i="43"/>
  <c r="R15" i="43"/>
  <c r="Q15" i="43"/>
  <c r="P15" i="43"/>
  <c r="O15" i="43"/>
  <c r="N15" i="43"/>
  <c r="M15" i="43"/>
  <c r="L15" i="43"/>
  <c r="K15" i="43"/>
  <c r="J15" i="43"/>
  <c r="I15" i="43"/>
  <c r="H15" i="43"/>
  <c r="G15" i="43"/>
  <c r="F15" i="43"/>
  <c r="E15" i="43"/>
  <c r="D15" i="43"/>
  <c r="C15" i="43"/>
  <c r="V12" i="43"/>
  <c r="U12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V7" i="43"/>
  <c r="V8" i="43"/>
  <c r="U7" i="43"/>
  <c r="U8" i="43"/>
  <c r="T7" i="43"/>
  <c r="T8" i="43"/>
  <c r="S7" i="43"/>
  <c r="S8" i="43"/>
  <c r="R7" i="43"/>
  <c r="R8" i="43"/>
  <c r="Q7" i="43"/>
  <c r="Q8" i="43"/>
  <c r="Q9" i="43"/>
  <c r="P7" i="43"/>
  <c r="P8" i="43"/>
  <c r="O7" i="43"/>
  <c r="N7" i="43"/>
  <c r="M7" i="43"/>
  <c r="L7" i="43"/>
  <c r="L8" i="43"/>
  <c r="K7" i="43"/>
  <c r="J7" i="43"/>
  <c r="I7" i="43"/>
  <c r="I8" i="43"/>
  <c r="H7" i="43"/>
  <c r="H8" i="43"/>
  <c r="G7" i="43"/>
  <c r="G8" i="43"/>
  <c r="F7" i="43"/>
  <c r="E7" i="43"/>
  <c r="E8" i="43"/>
  <c r="D7" i="43"/>
  <c r="D8" i="43"/>
  <c r="C7" i="43"/>
  <c r="C8" i="43"/>
  <c r="B7" i="43"/>
  <c r="B8" i="43"/>
  <c r="F8" i="42"/>
  <c r="Q8" i="42"/>
  <c r="R8" i="42"/>
  <c r="R9" i="42"/>
  <c r="V8" i="42"/>
  <c r="B7" i="42"/>
  <c r="B8" i="42"/>
  <c r="B9" i="42"/>
  <c r="C7" i="42"/>
  <c r="C8" i="42"/>
  <c r="C12" i="42"/>
  <c r="C15" i="42"/>
  <c r="V18" i="42"/>
  <c r="U18" i="42"/>
  <c r="T18" i="42"/>
  <c r="S18" i="42"/>
  <c r="R18" i="42"/>
  <c r="Q18" i="42"/>
  <c r="P18" i="42"/>
  <c r="O18" i="42"/>
  <c r="N18" i="42"/>
  <c r="M18" i="42"/>
  <c r="L18" i="42"/>
  <c r="K18" i="42"/>
  <c r="J18" i="42"/>
  <c r="I18" i="42"/>
  <c r="H18" i="42"/>
  <c r="G18" i="42"/>
  <c r="F18" i="42"/>
  <c r="E18" i="42"/>
  <c r="D18" i="42"/>
  <c r="C18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V12" i="42"/>
  <c r="U12" i="42"/>
  <c r="T12" i="42"/>
  <c r="S12" i="42"/>
  <c r="R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V7" i="42"/>
  <c r="U7" i="42"/>
  <c r="U8" i="42"/>
  <c r="T7" i="42"/>
  <c r="S7" i="42"/>
  <c r="S8" i="42"/>
  <c r="R7" i="42"/>
  <c r="Q7" i="42"/>
  <c r="P7" i="42"/>
  <c r="P8" i="42"/>
  <c r="O7" i="42"/>
  <c r="O8" i="42"/>
  <c r="N7" i="42"/>
  <c r="N8" i="42"/>
  <c r="M7" i="42"/>
  <c r="M8" i="42"/>
  <c r="L7" i="42"/>
  <c r="K7" i="42"/>
  <c r="J7" i="42"/>
  <c r="J8" i="42"/>
  <c r="J9" i="42"/>
  <c r="I7" i="42"/>
  <c r="H7" i="42"/>
  <c r="G7" i="42"/>
  <c r="F7" i="42"/>
  <c r="E7" i="42"/>
  <c r="E8" i="42"/>
  <c r="D7" i="42"/>
  <c r="B7" i="41"/>
  <c r="K8" i="41"/>
  <c r="K9" i="41"/>
  <c r="N8" i="41"/>
  <c r="B8" i="41"/>
  <c r="B9" i="41"/>
  <c r="C4" i="40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V7" i="41"/>
  <c r="V8" i="41"/>
  <c r="V9" i="41"/>
  <c r="U7" i="41"/>
  <c r="T7" i="41"/>
  <c r="S7" i="41"/>
  <c r="S8" i="41"/>
  <c r="R7" i="41"/>
  <c r="R8" i="41"/>
  <c r="Q7" i="41"/>
  <c r="P7" i="41"/>
  <c r="O7" i="41"/>
  <c r="N7" i="41"/>
  <c r="M7" i="41"/>
  <c r="L7" i="41"/>
  <c r="L8" i="41"/>
  <c r="L9" i="41"/>
  <c r="K7" i="41"/>
  <c r="J7" i="41"/>
  <c r="J8" i="41"/>
  <c r="I7" i="41"/>
  <c r="H7" i="41"/>
  <c r="H8" i="41"/>
  <c r="H9" i="41"/>
  <c r="G7" i="41"/>
  <c r="G8" i="41"/>
  <c r="F7" i="41"/>
  <c r="F8" i="41"/>
  <c r="E7" i="41"/>
  <c r="E8" i="41"/>
  <c r="D7" i="41"/>
  <c r="D8" i="41"/>
  <c r="C7" i="41"/>
  <c r="S18" i="40"/>
  <c r="T18" i="40"/>
  <c r="U18" i="40"/>
  <c r="V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C18" i="40"/>
  <c r="S15" i="40"/>
  <c r="T15" i="40"/>
  <c r="U15" i="40"/>
  <c r="V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C15" i="40"/>
  <c r="R12" i="40"/>
  <c r="S12" i="40"/>
  <c r="T12" i="40"/>
  <c r="U12" i="40"/>
  <c r="V12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C12" i="40"/>
  <c r="B7" i="40"/>
  <c r="B8" i="40"/>
  <c r="J4" i="40"/>
  <c r="V7" i="40"/>
  <c r="L7" i="40"/>
  <c r="L8" i="40"/>
  <c r="M7" i="40"/>
  <c r="M4" i="40"/>
  <c r="M5" i="40"/>
  <c r="N7" i="40"/>
  <c r="N8" i="40"/>
  <c r="O7" i="40"/>
  <c r="P7" i="40"/>
  <c r="P4" i="40"/>
  <c r="P5" i="40"/>
  <c r="P8" i="40"/>
  <c r="Q7" i="40"/>
  <c r="Q4" i="40"/>
  <c r="Q5" i="40"/>
  <c r="R7" i="40"/>
  <c r="R8" i="40"/>
  <c r="S7" i="40"/>
  <c r="T7" i="40"/>
  <c r="T8" i="40"/>
  <c r="U7" i="40"/>
  <c r="D7" i="40"/>
  <c r="E7" i="40"/>
  <c r="E8" i="40"/>
  <c r="F7" i="40"/>
  <c r="G7" i="40"/>
  <c r="G8" i="40"/>
  <c r="H7" i="40"/>
  <c r="H8" i="40"/>
  <c r="I7" i="40"/>
  <c r="I8" i="40"/>
  <c r="J7" i="40"/>
  <c r="J8" i="40"/>
  <c r="K7" i="40"/>
  <c r="V7" i="39"/>
  <c r="U7" i="39"/>
  <c r="U8" i="39"/>
  <c r="T7" i="39"/>
  <c r="S7" i="39"/>
  <c r="R7" i="39"/>
  <c r="Q7" i="39"/>
  <c r="Q8" i="39"/>
  <c r="P7" i="39"/>
  <c r="O7" i="39"/>
  <c r="O8" i="39"/>
  <c r="N7" i="39"/>
  <c r="M7" i="39"/>
  <c r="M8" i="39"/>
  <c r="L7" i="39"/>
  <c r="K7" i="39"/>
  <c r="K8" i="39"/>
  <c r="J7" i="39"/>
  <c r="J8" i="39"/>
  <c r="I7" i="39"/>
  <c r="I8" i="39"/>
  <c r="H7" i="39"/>
  <c r="G7" i="39"/>
  <c r="G8" i="39"/>
  <c r="F7" i="39"/>
  <c r="F8" i="39"/>
  <c r="E7" i="39"/>
  <c r="D7" i="39"/>
  <c r="C7" i="39"/>
  <c r="V7" i="38"/>
  <c r="V8" i="38"/>
  <c r="U7" i="38"/>
  <c r="U8" i="38"/>
  <c r="T7" i="38"/>
  <c r="T4" i="38"/>
  <c r="S7" i="38"/>
  <c r="S8" i="38"/>
  <c r="R7" i="38"/>
  <c r="Q7" i="38"/>
  <c r="Q8" i="38"/>
  <c r="P7" i="38"/>
  <c r="O7" i="38"/>
  <c r="N7" i="38"/>
  <c r="N8" i="38"/>
  <c r="M7" i="38"/>
  <c r="M8" i="38"/>
  <c r="L7" i="38"/>
  <c r="K7" i="38"/>
  <c r="K8" i="38"/>
  <c r="J7" i="38"/>
  <c r="I7" i="38"/>
  <c r="I8" i="38"/>
  <c r="H7" i="38"/>
  <c r="B7" i="38"/>
  <c r="B8" i="38"/>
  <c r="G7" i="38"/>
  <c r="G8" i="38"/>
  <c r="F7" i="38"/>
  <c r="F8" i="38"/>
  <c r="E7" i="38"/>
  <c r="E8" i="38"/>
  <c r="D7" i="38"/>
  <c r="C7" i="38"/>
  <c r="C8" i="38"/>
  <c r="C7" i="37"/>
  <c r="B16" i="37"/>
  <c r="B17" i="37"/>
  <c r="B18" i="37"/>
  <c r="B13" i="37"/>
  <c r="B14" i="37"/>
  <c r="B10" i="37"/>
  <c r="B11" i="37"/>
  <c r="B12" i="37"/>
  <c r="V7" i="37"/>
  <c r="V8" i="37"/>
  <c r="U7" i="37"/>
  <c r="U8" i="37"/>
  <c r="T7" i="37"/>
  <c r="T8" i="37"/>
  <c r="S7" i="37"/>
  <c r="S8" i="37"/>
  <c r="R7" i="37"/>
  <c r="R8" i="37"/>
  <c r="Q7" i="37"/>
  <c r="Q8" i="37"/>
  <c r="P7" i="37"/>
  <c r="P8" i="37"/>
  <c r="O7" i="37"/>
  <c r="O8" i="37"/>
  <c r="N7" i="37"/>
  <c r="N8" i="37"/>
  <c r="M7" i="37"/>
  <c r="M8" i="37"/>
  <c r="L7" i="37"/>
  <c r="L8" i="37"/>
  <c r="K7" i="37"/>
  <c r="K8" i="37"/>
  <c r="J7" i="37"/>
  <c r="J8" i="37"/>
  <c r="I7" i="37"/>
  <c r="I8" i="37"/>
  <c r="H7" i="37"/>
  <c r="H8" i="37"/>
  <c r="G7" i="37"/>
  <c r="F7" i="37"/>
  <c r="F8" i="37"/>
  <c r="E7" i="37"/>
  <c r="E8" i="37"/>
  <c r="D7" i="37"/>
  <c r="D8" i="37"/>
  <c r="T4" i="36"/>
  <c r="T5" i="36"/>
  <c r="B10" i="36"/>
  <c r="B11" i="36"/>
  <c r="B12" i="36"/>
  <c r="B16" i="36"/>
  <c r="B17" i="36"/>
  <c r="B18" i="36"/>
  <c r="B13" i="36"/>
  <c r="B14" i="36"/>
  <c r="V7" i="36"/>
  <c r="V4" i="36"/>
  <c r="V5" i="36"/>
  <c r="U7" i="36"/>
  <c r="T7" i="36"/>
  <c r="S7" i="36"/>
  <c r="R7" i="36"/>
  <c r="Q7" i="36"/>
  <c r="P7" i="36"/>
  <c r="O7" i="36"/>
  <c r="O8" i="36"/>
  <c r="N7" i="36"/>
  <c r="M7" i="36"/>
  <c r="M8" i="36"/>
  <c r="M4" i="36"/>
  <c r="M5" i="36"/>
  <c r="L7" i="36"/>
  <c r="K7" i="36"/>
  <c r="J7" i="36"/>
  <c r="J8" i="36"/>
  <c r="J4" i="36"/>
  <c r="I7" i="36"/>
  <c r="H7" i="36"/>
  <c r="G7" i="36"/>
  <c r="G4" i="36"/>
  <c r="G5" i="36"/>
  <c r="G8" i="36"/>
  <c r="F7" i="36"/>
  <c r="E7" i="36"/>
  <c r="D7" i="36"/>
  <c r="C7" i="36"/>
  <c r="S7" i="35"/>
  <c r="S8" i="35"/>
  <c r="O7" i="35"/>
  <c r="O8" i="35"/>
  <c r="K7" i="35"/>
  <c r="K8" i="35"/>
  <c r="G7" i="35"/>
  <c r="B10" i="35"/>
  <c r="B11" i="35"/>
  <c r="B16" i="35"/>
  <c r="B17" i="35"/>
  <c r="B13" i="35"/>
  <c r="B14" i="35"/>
  <c r="V7" i="35"/>
  <c r="U7" i="35"/>
  <c r="U8" i="35"/>
  <c r="T7" i="35"/>
  <c r="T8" i="35"/>
  <c r="R7" i="35"/>
  <c r="R8" i="35"/>
  <c r="Q7" i="35"/>
  <c r="Q8" i="35"/>
  <c r="P7" i="35"/>
  <c r="P8" i="35"/>
  <c r="N7" i="35"/>
  <c r="N8" i="35"/>
  <c r="M7" i="35"/>
  <c r="M8" i="35"/>
  <c r="L7" i="35"/>
  <c r="L8" i="35"/>
  <c r="J7" i="35"/>
  <c r="J8" i="35"/>
  <c r="I7" i="35"/>
  <c r="I8" i="35"/>
  <c r="H7" i="35"/>
  <c r="H8" i="35"/>
  <c r="F7" i="35"/>
  <c r="F8" i="35"/>
  <c r="E7" i="35"/>
  <c r="E8" i="35"/>
  <c r="D7" i="35"/>
  <c r="D8" i="35"/>
  <c r="B16" i="34"/>
  <c r="B17" i="34"/>
  <c r="B13" i="34"/>
  <c r="B14" i="34"/>
  <c r="B10" i="34"/>
  <c r="B11" i="34"/>
  <c r="V7" i="34"/>
  <c r="V8" i="34"/>
  <c r="U7" i="34"/>
  <c r="U8" i="34"/>
  <c r="T7" i="34"/>
  <c r="T8" i="34"/>
  <c r="S7" i="34"/>
  <c r="S8" i="34"/>
  <c r="R7" i="34"/>
  <c r="Q7" i="34"/>
  <c r="P7" i="34"/>
  <c r="P8" i="34"/>
  <c r="O7" i="34"/>
  <c r="O8" i="34"/>
  <c r="N7" i="34"/>
  <c r="N8" i="34"/>
  <c r="M7" i="34"/>
  <c r="M8" i="34"/>
  <c r="L7" i="34"/>
  <c r="L8" i="34"/>
  <c r="K7" i="34"/>
  <c r="K8" i="34"/>
  <c r="J7" i="34"/>
  <c r="J8" i="34"/>
  <c r="I7" i="34"/>
  <c r="I8" i="34"/>
  <c r="H7" i="34"/>
  <c r="H8" i="34"/>
  <c r="G7" i="34"/>
  <c r="G8" i="34"/>
  <c r="F7" i="34"/>
  <c r="F8" i="34"/>
  <c r="E7" i="34"/>
  <c r="D7" i="34"/>
  <c r="B16" i="33"/>
  <c r="B13" i="33"/>
  <c r="B14" i="33"/>
  <c r="B10" i="33"/>
  <c r="B11" i="33"/>
  <c r="Q17" i="33"/>
  <c r="R17" i="33"/>
  <c r="S17" i="33"/>
  <c r="T17" i="33"/>
  <c r="U17" i="33"/>
  <c r="V17" i="33"/>
  <c r="C17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B17" i="33"/>
  <c r="O14" i="33"/>
  <c r="P14" i="33"/>
  <c r="Q14" i="33"/>
  <c r="R14" i="33"/>
  <c r="R15" i="33"/>
  <c r="S14" i="33"/>
  <c r="T14" i="33"/>
  <c r="U14" i="33"/>
  <c r="V14" i="33"/>
  <c r="C14" i="33"/>
  <c r="D14" i="33"/>
  <c r="E14" i="33"/>
  <c r="F14" i="33"/>
  <c r="G14" i="33"/>
  <c r="H14" i="33"/>
  <c r="H15" i="33"/>
  <c r="I14" i="33"/>
  <c r="J14" i="33"/>
  <c r="K14" i="33"/>
  <c r="L14" i="33"/>
  <c r="L15" i="33"/>
  <c r="M14" i="33"/>
  <c r="N14" i="33"/>
  <c r="M11" i="33"/>
  <c r="N11" i="33"/>
  <c r="O11" i="33"/>
  <c r="P11" i="33"/>
  <c r="Q11" i="33"/>
  <c r="R11" i="33"/>
  <c r="R12" i="33"/>
  <c r="S11" i="33"/>
  <c r="T11" i="33"/>
  <c r="U11" i="33"/>
  <c r="V11" i="33"/>
  <c r="V12" i="33"/>
  <c r="C11" i="33"/>
  <c r="D11" i="33"/>
  <c r="E11" i="33"/>
  <c r="F11" i="33"/>
  <c r="F12" i="33"/>
  <c r="G11" i="33"/>
  <c r="H11" i="33"/>
  <c r="I11" i="33"/>
  <c r="J11" i="33"/>
  <c r="K11" i="33"/>
  <c r="L11" i="33"/>
  <c r="C7" i="33"/>
  <c r="B16" i="32"/>
  <c r="B17" i="32"/>
  <c r="B13" i="32"/>
  <c r="B10" i="32"/>
  <c r="B11" i="32"/>
  <c r="S12" i="32"/>
  <c r="C12" i="32"/>
  <c r="C7" i="32"/>
  <c r="D7" i="32"/>
  <c r="D8" i="32"/>
  <c r="C17" i="32"/>
  <c r="C14" i="32"/>
  <c r="C11" i="32"/>
  <c r="D11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D17" i="32"/>
  <c r="S14" i="32"/>
  <c r="T14" i="32"/>
  <c r="U14" i="32"/>
  <c r="V14" i="32"/>
  <c r="E14" i="32"/>
  <c r="F14" i="32"/>
  <c r="F15" i="32"/>
  <c r="G14" i="32"/>
  <c r="H14" i="32"/>
  <c r="I14" i="32"/>
  <c r="J14" i="32"/>
  <c r="J15" i="32"/>
  <c r="K14" i="32"/>
  <c r="L14" i="32"/>
  <c r="M14" i="32"/>
  <c r="N14" i="32"/>
  <c r="O14" i="32"/>
  <c r="P14" i="32"/>
  <c r="Q14" i="32"/>
  <c r="R14" i="32"/>
  <c r="R15" i="32"/>
  <c r="D14" i="32"/>
  <c r="O4" i="32"/>
  <c r="P4" i="32"/>
  <c r="Q4" i="32"/>
  <c r="R4" i="32"/>
  <c r="S4" i="32"/>
  <c r="T4" i="32"/>
  <c r="U4" i="32"/>
  <c r="U5" i="32"/>
  <c r="V4" i="32"/>
  <c r="E4" i="32"/>
  <c r="F4" i="32"/>
  <c r="G4" i="32"/>
  <c r="H4" i="32"/>
  <c r="I4" i="32"/>
  <c r="I5" i="32"/>
  <c r="J4" i="32"/>
  <c r="K4" i="32"/>
  <c r="L4" i="32"/>
  <c r="M4" i="32"/>
  <c r="N4" i="32"/>
  <c r="D4" i="32"/>
  <c r="D5" i="32"/>
  <c r="D4" i="29"/>
  <c r="D5" i="29"/>
  <c r="C4" i="29"/>
  <c r="V7" i="33"/>
  <c r="U7" i="33"/>
  <c r="T7" i="33"/>
  <c r="T8" i="33"/>
  <c r="S7" i="33"/>
  <c r="S8" i="33"/>
  <c r="R7" i="33"/>
  <c r="R8" i="33"/>
  <c r="Q7" i="33"/>
  <c r="P7" i="33"/>
  <c r="P8" i="33"/>
  <c r="O7" i="33"/>
  <c r="N7" i="33"/>
  <c r="N8" i="33"/>
  <c r="M7" i="33"/>
  <c r="M8" i="33"/>
  <c r="L7" i="33"/>
  <c r="K7" i="33"/>
  <c r="K8" i="33"/>
  <c r="J7" i="33"/>
  <c r="I7" i="33"/>
  <c r="H7" i="33"/>
  <c r="H8" i="33"/>
  <c r="G7" i="33"/>
  <c r="G8" i="33"/>
  <c r="F7" i="33"/>
  <c r="F8" i="33"/>
  <c r="E7" i="33"/>
  <c r="E4" i="33"/>
  <c r="E5" i="33"/>
  <c r="D7" i="33"/>
  <c r="D8" i="33"/>
  <c r="B14" i="32"/>
  <c r="B15" i="32"/>
  <c r="V11" i="32"/>
  <c r="U11" i="32"/>
  <c r="T11" i="32"/>
  <c r="S11" i="32"/>
  <c r="R11" i="32"/>
  <c r="Q11" i="32"/>
  <c r="P11" i="32"/>
  <c r="O11" i="32"/>
  <c r="O12" i="32"/>
  <c r="N11" i="32"/>
  <c r="M11" i="32"/>
  <c r="L11" i="32"/>
  <c r="K11" i="32"/>
  <c r="J11" i="32"/>
  <c r="I11" i="32"/>
  <c r="H11" i="32"/>
  <c r="G11" i="32"/>
  <c r="G12" i="32"/>
  <c r="F11" i="32"/>
  <c r="E11" i="32"/>
  <c r="V7" i="32"/>
  <c r="V8" i="32"/>
  <c r="U7" i="32"/>
  <c r="U8" i="32"/>
  <c r="S7" i="32"/>
  <c r="S8" i="32"/>
  <c r="R7" i="32"/>
  <c r="R8" i="32"/>
  <c r="Q7" i="32"/>
  <c r="Q8" i="32"/>
  <c r="O7" i="32"/>
  <c r="O8" i="32"/>
  <c r="N7" i="32"/>
  <c r="N8" i="32"/>
  <c r="M7" i="32"/>
  <c r="M8" i="32"/>
  <c r="K7" i="32"/>
  <c r="K8" i="32"/>
  <c r="J7" i="32"/>
  <c r="J8" i="32"/>
  <c r="I7" i="32"/>
  <c r="I8" i="32"/>
  <c r="G7" i="32"/>
  <c r="G8" i="32"/>
  <c r="F7" i="32"/>
  <c r="F8" i="32"/>
  <c r="E7" i="32"/>
  <c r="R7" i="31"/>
  <c r="S7" i="31"/>
  <c r="S8" i="31"/>
  <c r="T7" i="31"/>
  <c r="T8" i="31"/>
  <c r="U7" i="31"/>
  <c r="U8" i="31"/>
  <c r="M7" i="31"/>
  <c r="M8" i="31"/>
  <c r="N7" i="31"/>
  <c r="O7" i="31"/>
  <c r="O8" i="31"/>
  <c r="P7" i="31"/>
  <c r="P8" i="31"/>
  <c r="Q7" i="31"/>
  <c r="E7" i="31"/>
  <c r="F7" i="31"/>
  <c r="F8" i="31"/>
  <c r="G7" i="31"/>
  <c r="H7" i="31"/>
  <c r="I7" i="31"/>
  <c r="I8" i="31"/>
  <c r="J7" i="31"/>
  <c r="J8" i="31"/>
  <c r="K7" i="31"/>
  <c r="K8" i="31"/>
  <c r="L7" i="31"/>
  <c r="L8" i="31"/>
  <c r="D7" i="31"/>
  <c r="D8" i="31"/>
  <c r="C7" i="31"/>
  <c r="B16" i="31"/>
  <c r="B17" i="31"/>
  <c r="B13" i="31"/>
  <c r="B14" i="31"/>
  <c r="U11" i="31"/>
  <c r="T11" i="31"/>
  <c r="S11" i="31"/>
  <c r="R11" i="31"/>
  <c r="Q11" i="31"/>
  <c r="P11" i="31"/>
  <c r="O11" i="31"/>
  <c r="N11" i="31"/>
  <c r="M11" i="31"/>
  <c r="L11" i="31"/>
  <c r="K11" i="31"/>
  <c r="J11" i="31"/>
  <c r="I11" i="31"/>
  <c r="H11" i="31"/>
  <c r="G11" i="31"/>
  <c r="F11" i="31"/>
  <c r="E11" i="31"/>
  <c r="D11" i="31"/>
  <c r="C11" i="31"/>
  <c r="B10" i="31"/>
  <c r="B11" i="31"/>
  <c r="R8" i="31"/>
  <c r="Q8" i="31"/>
  <c r="N8" i="31"/>
  <c r="G8" i="31"/>
  <c r="C8" i="31"/>
  <c r="C9" i="31"/>
  <c r="C7" i="27"/>
  <c r="B7" i="27"/>
  <c r="B8" i="27"/>
  <c r="C7" i="30"/>
  <c r="S17" i="27"/>
  <c r="T17" i="27"/>
  <c r="U17" i="27"/>
  <c r="O17" i="27"/>
  <c r="P17" i="27"/>
  <c r="Q17" i="27"/>
  <c r="R17" i="27"/>
  <c r="G17" i="27"/>
  <c r="H17" i="27"/>
  <c r="I17" i="27"/>
  <c r="I18" i="27"/>
  <c r="J17" i="27"/>
  <c r="K17" i="27"/>
  <c r="L17" i="27"/>
  <c r="M17" i="27"/>
  <c r="N17" i="27"/>
  <c r="D17" i="27"/>
  <c r="E17" i="27"/>
  <c r="F17" i="27"/>
  <c r="C17" i="27"/>
  <c r="R14" i="27"/>
  <c r="S14" i="27"/>
  <c r="T14" i="27"/>
  <c r="U14" i="27"/>
  <c r="N14" i="27"/>
  <c r="O14" i="27"/>
  <c r="P14" i="27"/>
  <c r="Q14" i="27"/>
  <c r="D14" i="27"/>
  <c r="E14" i="27"/>
  <c r="F14" i="27"/>
  <c r="F15" i="27"/>
  <c r="G14" i="27"/>
  <c r="H14" i="27"/>
  <c r="I14" i="27"/>
  <c r="J14" i="27"/>
  <c r="J15" i="27"/>
  <c r="K14" i="27"/>
  <c r="L14" i="27"/>
  <c r="M14" i="27"/>
  <c r="C14" i="27"/>
  <c r="S11" i="27"/>
  <c r="T11" i="27"/>
  <c r="U11" i="27"/>
  <c r="M11" i="27"/>
  <c r="N11" i="27"/>
  <c r="O11" i="27"/>
  <c r="P11" i="27"/>
  <c r="Q11" i="27"/>
  <c r="R11" i="27"/>
  <c r="D11" i="27"/>
  <c r="E11" i="27"/>
  <c r="F11" i="27"/>
  <c r="G11" i="27"/>
  <c r="H11" i="27"/>
  <c r="I11" i="27"/>
  <c r="J11" i="27"/>
  <c r="K11" i="27"/>
  <c r="L11" i="27"/>
  <c r="C11" i="27"/>
  <c r="B10" i="27"/>
  <c r="B11" i="27"/>
  <c r="U8" i="27"/>
  <c r="N8" i="27"/>
  <c r="O8" i="27"/>
  <c r="P8" i="27"/>
  <c r="Q8" i="27"/>
  <c r="R8" i="27"/>
  <c r="S8" i="27"/>
  <c r="T8" i="27"/>
  <c r="D8" i="27"/>
  <c r="E8" i="27"/>
  <c r="F8" i="27"/>
  <c r="G8" i="27"/>
  <c r="H8" i="27"/>
  <c r="I8" i="27"/>
  <c r="J8" i="27"/>
  <c r="K8" i="27"/>
  <c r="L8" i="27"/>
  <c r="M8" i="27"/>
  <c r="R5" i="27"/>
  <c r="S5" i="27"/>
  <c r="T5" i="27"/>
  <c r="U5" i="27"/>
  <c r="O5" i="27"/>
  <c r="P5" i="27"/>
  <c r="Q5" i="27"/>
  <c r="J5" i="27"/>
  <c r="K5" i="27"/>
  <c r="L5" i="27"/>
  <c r="M5" i="27"/>
  <c r="N5" i="27"/>
  <c r="D5" i="27"/>
  <c r="E5" i="27"/>
  <c r="F5" i="27"/>
  <c r="G5" i="27"/>
  <c r="H5" i="27"/>
  <c r="I5" i="27"/>
  <c r="C5" i="27"/>
  <c r="B16" i="27"/>
  <c r="B17" i="27"/>
  <c r="B13" i="27"/>
  <c r="B14" i="27"/>
  <c r="P15" i="27"/>
  <c r="C11" i="30"/>
  <c r="D11" i="30"/>
  <c r="E11" i="30"/>
  <c r="F11" i="30"/>
  <c r="G11" i="30"/>
  <c r="H11" i="30"/>
  <c r="I11" i="30"/>
  <c r="J11" i="30"/>
  <c r="K11" i="30"/>
  <c r="L11" i="30"/>
  <c r="M11" i="30"/>
  <c r="N11" i="30"/>
  <c r="O11" i="30"/>
  <c r="P11" i="30"/>
  <c r="Q11" i="30"/>
  <c r="R11" i="30"/>
  <c r="S11" i="30"/>
  <c r="T11" i="30"/>
  <c r="U11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C17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C7" i="25"/>
  <c r="C8" i="25"/>
  <c r="B16" i="30"/>
  <c r="B17" i="30"/>
  <c r="J18" i="30"/>
  <c r="B13" i="30"/>
  <c r="B14" i="30"/>
  <c r="B10" i="30"/>
  <c r="B11" i="30"/>
  <c r="U7" i="30"/>
  <c r="T7" i="30"/>
  <c r="T8" i="30"/>
  <c r="S7" i="30"/>
  <c r="S8" i="30"/>
  <c r="R7" i="30"/>
  <c r="Q7" i="30"/>
  <c r="Q8" i="30"/>
  <c r="P7" i="30"/>
  <c r="P8" i="30"/>
  <c r="O7" i="30"/>
  <c r="N7" i="30"/>
  <c r="N4" i="30"/>
  <c r="N5" i="30"/>
  <c r="M7" i="30"/>
  <c r="M8" i="30"/>
  <c r="L7" i="30"/>
  <c r="L8" i="30"/>
  <c r="K7" i="30"/>
  <c r="K8" i="30"/>
  <c r="J7" i="30"/>
  <c r="J8" i="30"/>
  <c r="I7" i="30"/>
  <c r="H7" i="30"/>
  <c r="H8" i="30"/>
  <c r="G7" i="30"/>
  <c r="F7" i="30"/>
  <c r="F8" i="30"/>
  <c r="E7" i="30"/>
  <c r="E8" i="30"/>
  <c r="D7" i="30"/>
  <c r="D8" i="30"/>
  <c r="C11" i="29"/>
  <c r="D11" i="29"/>
  <c r="E11" i="29"/>
  <c r="E12" i="29"/>
  <c r="F11" i="29"/>
  <c r="G11" i="29"/>
  <c r="H11" i="29"/>
  <c r="I11" i="29"/>
  <c r="I12" i="29"/>
  <c r="J11" i="29"/>
  <c r="K11" i="29"/>
  <c r="L11" i="29"/>
  <c r="M11" i="29"/>
  <c r="M12" i="29"/>
  <c r="N11" i="29"/>
  <c r="O11" i="29"/>
  <c r="P11" i="29"/>
  <c r="Q11" i="29"/>
  <c r="Q12" i="29"/>
  <c r="R11" i="29"/>
  <c r="S11" i="29"/>
  <c r="T11" i="29"/>
  <c r="U11" i="29"/>
  <c r="U12" i="29"/>
  <c r="C8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D14" i="29"/>
  <c r="C14" i="29"/>
  <c r="B13" i="29"/>
  <c r="B14" i="29"/>
  <c r="B15" i="29"/>
  <c r="B10" i="29"/>
  <c r="B11" i="29"/>
  <c r="U8" i="29"/>
  <c r="U9" i="29"/>
  <c r="T8" i="29"/>
  <c r="S8" i="29"/>
  <c r="R8" i="29"/>
  <c r="Q8" i="29"/>
  <c r="P8" i="29"/>
  <c r="O8" i="29"/>
  <c r="N8" i="29"/>
  <c r="M8" i="29"/>
  <c r="L8" i="29"/>
  <c r="K8" i="29"/>
  <c r="J8" i="29"/>
  <c r="I8" i="29"/>
  <c r="H8" i="29"/>
  <c r="G8" i="29"/>
  <c r="F8" i="29"/>
  <c r="E8" i="29"/>
  <c r="D8" i="29"/>
  <c r="B7" i="29"/>
  <c r="B8" i="29"/>
  <c r="U4" i="29"/>
  <c r="U5" i="29"/>
  <c r="T4" i="29"/>
  <c r="T5" i="29"/>
  <c r="T4" i="30"/>
  <c r="T5" i="30"/>
  <c r="S4" i="29"/>
  <c r="R4" i="29"/>
  <c r="Q4" i="29"/>
  <c r="P4" i="29"/>
  <c r="O4" i="29"/>
  <c r="O5" i="29"/>
  <c r="N4" i="29"/>
  <c r="M4" i="29"/>
  <c r="L4" i="29"/>
  <c r="K4" i="29"/>
  <c r="K5" i="29"/>
  <c r="J4" i="29"/>
  <c r="I4" i="29"/>
  <c r="I5" i="29"/>
  <c r="H4" i="29"/>
  <c r="H5" i="29"/>
  <c r="H4" i="30"/>
  <c r="H5" i="30"/>
  <c r="G4" i="29"/>
  <c r="F4" i="29"/>
  <c r="B4" i="29"/>
  <c r="E4" i="29"/>
  <c r="U17" i="28"/>
  <c r="E17" i="28"/>
  <c r="F17" i="28"/>
  <c r="F18" i="28"/>
  <c r="G17" i="28"/>
  <c r="H17" i="28"/>
  <c r="I17" i="28"/>
  <c r="J17" i="28"/>
  <c r="J18" i="28"/>
  <c r="K17" i="28"/>
  <c r="L17" i="28"/>
  <c r="M17" i="28"/>
  <c r="N17" i="28"/>
  <c r="N18" i="28"/>
  <c r="O17" i="28"/>
  <c r="P17" i="28"/>
  <c r="Q17" i="28"/>
  <c r="Q18" i="28"/>
  <c r="R17" i="28"/>
  <c r="S17" i="28"/>
  <c r="T17" i="28"/>
  <c r="T18" i="28"/>
  <c r="D17" i="28"/>
  <c r="C17" i="28"/>
  <c r="U14" i="28"/>
  <c r="E14" i="28"/>
  <c r="E15" i="28"/>
  <c r="F14" i="28"/>
  <c r="G14" i="28"/>
  <c r="H14" i="28"/>
  <c r="I14" i="28"/>
  <c r="I15" i="28"/>
  <c r="J14" i="28"/>
  <c r="J15" i="28"/>
  <c r="K14" i="28"/>
  <c r="L14" i="28"/>
  <c r="M14" i="28"/>
  <c r="N14" i="28"/>
  <c r="N15" i="28"/>
  <c r="O14" i="28"/>
  <c r="P14" i="28"/>
  <c r="Q14" i="28"/>
  <c r="Q15" i="28"/>
  <c r="R14" i="28"/>
  <c r="S14" i="28"/>
  <c r="T14" i="28"/>
  <c r="D14" i="28"/>
  <c r="D15" i="28"/>
  <c r="C14" i="28"/>
  <c r="U11" i="28"/>
  <c r="U12" i="28"/>
  <c r="E11" i="28"/>
  <c r="F11" i="28"/>
  <c r="G11" i="28"/>
  <c r="H11" i="28"/>
  <c r="H12" i="28"/>
  <c r="I11" i="28"/>
  <c r="J11" i="28"/>
  <c r="K11" i="28"/>
  <c r="L11" i="28"/>
  <c r="L12" i="28"/>
  <c r="M11" i="28"/>
  <c r="N11" i="28"/>
  <c r="O11" i="28"/>
  <c r="P11" i="28"/>
  <c r="Q11" i="28"/>
  <c r="R11" i="28"/>
  <c r="S11" i="28"/>
  <c r="T11" i="28"/>
  <c r="D11" i="28"/>
  <c r="C11" i="28"/>
  <c r="B16" i="28"/>
  <c r="B7" i="28"/>
  <c r="B8" i="28"/>
  <c r="B13" i="28"/>
  <c r="B14" i="28"/>
  <c r="B15" i="28"/>
  <c r="B10" i="28"/>
  <c r="B11" i="28"/>
  <c r="U7" i="28"/>
  <c r="U8" i="28"/>
  <c r="T7" i="28"/>
  <c r="T8" i="28"/>
  <c r="S7" i="28"/>
  <c r="S8" i="28"/>
  <c r="R7" i="28"/>
  <c r="R8" i="28"/>
  <c r="Q7" i="28"/>
  <c r="Q8" i="28"/>
  <c r="P7" i="28"/>
  <c r="P8" i="28"/>
  <c r="O7" i="28"/>
  <c r="O8" i="28"/>
  <c r="N7" i="28"/>
  <c r="N8" i="28"/>
  <c r="M7" i="28"/>
  <c r="M8" i="28"/>
  <c r="L7" i="28"/>
  <c r="L8" i="28"/>
  <c r="K7" i="28"/>
  <c r="K8" i="28"/>
  <c r="J7" i="28"/>
  <c r="J8" i="28"/>
  <c r="J9" i="28"/>
  <c r="I7" i="28"/>
  <c r="I8" i="28"/>
  <c r="H7" i="28"/>
  <c r="H8" i="28"/>
  <c r="H9" i="28"/>
  <c r="G7" i="28"/>
  <c r="G8" i="28"/>
  <c r="F7" i="28"/>
  <c r="F8" i="28"/>
  <c r="E7" i="28"/>
  <c r="E8" i="28"/>
  <c r="E9" i="28"/>
  <c r="D7" i="28"/>
  <c r="D8" i="28"/>
  <c r="C7" i="28"/>
  <c r="C8" i="28"/>
  <c r="C7" i="26"/>
  <c r="C8" i="26"/>
  <c r="E7" i="25"/>
  <c r="E8" i="25"/>
  <c r="U17" i="26"/>
  <c r="T17" i="26"/>
  <c r="S17" i="26"/>
  <c r="R17" i="26"/>
  <c r="Q17" i="26"/>
  <c r="P17" i="26"/>
  <c r="O17" i="26"/>
  <c r="N17" i="26"/>
  <c r="M17" i="26"/>
  <c r="L17" i="26"/>
  <c r="K17" i="26"/>
  <c r="J17" i="26"/>
  <c r="I17" i="26"/>
  <c r="H17" i="26"/>
  <c r="G17" i="26"/>
  <c r="F17" i="26"/>
  <c r="E17" i="26"/>
  <c r="D17" i="26"/>
  <c r="C17" i="26"/>
  <c r="B16" i="26"/>
  <c r="B17" i="26"/>
  <c r="N18" i="26"/>
  <c r="U14" i="26"/>
  <c r="T14" i="26"/>
  <c r="T15" i="26"/>
  <c r="S14" i="26"/>
  <c r="R14" i="26"/>
  <c r="Q14" i="26"/>
  <c r="P14" i="26"/>
  <c r="O14" i="26"/>
  <c r="N14" i="26"/>
  <c r="M14" i="26"/>
  <c r="L14" i="26"/>
  <c r="L15" i="26"/>
  <c r="K14" i="26"/>
  <c r="J14" i="26"/>
  <c r="I14" i="26"/>
  <c r="H14" i="26"/>
  <c r="H15" i="26"/>
  <c r="G14" i="26"/>
  <c r="F14" i="26"/>
  <c r="E14" i="26"/>
  <c r="D14" i="26"/>
  <c r="C14" i="26"/>
  <c r="B13" i="26"/>
  <c r="B10" i="26"/>
  <c r="B11" i="26"/>
  <c r="U7" i="26"/>
  <c r="U8" i="26"/>
  <c r="T7" i="26"/>
  <c r="T8" i="26"/>
  <c r="S7" i="26"/>
  <c r="R7" i="26"/>
  <c r="R8" i="26"/>
  <c r="Q7" i="26"/>
  <c r="Q8" i="26"/>
  <c r="P7" i="26"/>
  <c r="P8" i="26"/>
  <c r="P9" i="26"/>
  <c r="O7" i="26"/>
  <c r="O8" i="26"/>
  <c r="O9" i="26"/>
  <c r="N7" i="26"/>
  <c r="N8" i="26"/>
  <c r="M7" i="26"/>
  <c r="M8" i="26"/>
  <c r="M9" i="26"/>
  <c r="L7" i="26"/>
  <c r="L8" i="26"/>
  <c r="K7" i="26"/>
  <c r="K8" i="26"/>
  <c r="J7" i="26"/>
  <c r="I7" i="26"/>
  <c r="H7" i="26"/>
  <c r="H8" i="26"/>
  <c r="G7" i="26"/>
  <c r="G8" i="26"/>
  <c r="F7" i="26"/>
  <c r="F8" i="26"/>
  <c r="E7" i="26"/>
  <c r="E8" i="26"/>
  <c r="D7" i="26"/>
  <c r="D7" i="25"/>
  <c r="D8" i="25"/>
  <c r="F7" i="25"/>
  <c r="F8" i="25"/>
  <c r="G7" i="25"/>
  <c r="H7" i="25"/>
  <c r="I7" i="25"/>
  <c r="I8" i="25"/>
  <c r="J7" i="25"/>
  <c r="K7" i="25"/>
  <c r="L7" i="25"/>
  <c r="L8" i="25"/>
  <c r="M7" i="25"/>
  <c r="M8" i="25"/>
  <c r="N7" i="25"/>
  <c r="N8" i="25"/>
  <c r="O7" i="25"/>
  <c r="P7" i="25"/>
  <c r="P8" i="25"/>
  <c r="Q7" i="25"/>
  <c r="R7" i="25"/>
  <c r="S7" i="25"/>
  <c r="S8" i="25"/>
  <c r="T7" i="25"/>
  <c r="T8" i="25"/>
  <c r="U7" i="25"/>
  <c r="U8" i="25"/>
  <c r="G8" i="25"/>
  <c r="O8" i="25"/>
  <c r="B10" i="25"/>
  <c r="B11" i="25"/>
  <c r="C11" i="25"/>
  <c r="D11" i="25"/>
  <c r="E11" i="25"/>
  <c r="F11" i="25"/>
  <c r="G11" i="25"/>
  <c r="H11" i="25"/>
  <c r="I11" i="25"/>
  <c r="J11" i="25"/>
  <c r="J12" i="25"/>
  <c r="K11" i="25"/>
  <c r="L11" i="25"/>
  <c r="L12" i="25"/>
  <c r="M11" i="25"/>
  <c r="N11" i="25"/>
  <c r="O11" i="25"/>
  <c r="P11" i="25"/>
  <c r="P12" i="25"/>
  <c r="Q11" i="25"/>
  <c r="R11" i="25"/>
  <c r="S11" i="25"/>
  <c r="T11" i="25"/>
  <c r="T12" i="25"/>
  <c r="U11" i="25"/>
  <c r="B13" i="25"/>
  <c r="C14" i="25"/>
  <c r="D14" i="25"/>
  <c r="E14" i="25"/>
  <c r="F14" i="25"/>
  <c r="G14" i="25"/>
  <c r="H14" i="25"/>
  <c r="H15" i="25"/>
  <c r="I14" i="25"/>
  <c r="J14" i="25"/>
  <c r="K14" i="25"/>
  <c r="L14" i="25"/>
  <c r="M14" i="25"/>
  <c r="N14" i="25"/>
  <c r="O14" i="25"/>
  <c r="P14" i="25"/>
  <c r="P15" i="25"/>
  <c r="Q14" i="25"/>
  <c r="R14" i="25"/>
  <c r="S14" i="25"/>
  <c r="T14" i="25"/>
  <c r="U14" i="25"/>
  <c r="B16" i="25"/>
  <c r="B17" i="25"/>
  <c r="C17" i="25"/>
  <c r="C18" i="25"/>
  <c r="D17" i="25"/>
  <c r="E17" i="25"/>
  <c r="F17" i="25"/>
  <c r="G17" i="25"/>
  <c r="G18" i="25"/>
  <c r="H17" i="25"/>
  <c r="I17" i="25"/>
  <c r="J17" i="25"/>
  <c r="K17" i="25"/>
  <c r="K18" i="25"/>
  <c r="L17" i="25"/>
  <c r="M17" i="25"/>
  <c r="N17" i="25"/>
  <c r="O17" i="25"/>
  <c r="O18" i="25"/>
  <c r="P17" i="25"/>
  <c r="Q17" i="25"/>
  <c r="R17" i="25"/>
  <c r="S17" i="25"/>
  <c r="T17" i="25"/>
  <c r="U17" i="25"/>
  <c r="C4" i="23"/>
  <c r="C4" i="25"/>
  <c r="D4" i="23"/>
  <c r="D4" i="25"/>
  <c r="E4" i="23"/>
  <c r="F4" i="23"/>
  <c r="F5" i="23"/>
  <c r="G4" i="23"/>
  <c r="G5" i="23"/>
  <c r="H4" i="23"/>
  <c r="I4" i="23"/>
  <c r="I4" i="25"/>
  <c r="J4" i="23"/>
  <c r="K4" i="23"/>
  <c r="K5" i="23"/>
  <c r="L4" i="23"/>
  <c r="M4" i="23"/>
  <c r="M4" i="25"/>
  <c r="M4" i="26"/>
  <c r="M4" i="28"/>
  <c r="N4" i="23"/>
  <c r="N5" i="23"/>
  <c r="O4" i="23"/>
  <c r="O4" i="25"/>
  <c r="O5" i="25"/>
  <c r="P4" i="23"/>
  <c r="Q4" i="23"/>
  <c r="Q5" i="23"/>
  <c r="R4" i="23"/>
  <c r="S4" i="23"/>
  <c r="S4" i="25"/>
  <c r="T4" i="23"/>
  <c r="T5" i="23"/>
  <c r="U4" i="23"/>
  <c r="U4" i="25"/>
  <c r="C5" i="23"/>
  <c r="E5" i="23"/>
  <c r="I5" i="23"/>
  <c r="O5" i="23"/>
  <c r="B7" i="23"/>
  <c r="B8" i="23"/>
  <c r="B9" i="23"/>
  <c r="C8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B10" i="23"/>
  <c r="B11" i="23"/>
  <c r="B12" i="23"/>
  <c r="C11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B13" i="23"/>
  <c r="B14" i="23"/>
  <c r="C14" i="23"/>
  <c r="D14" i="23"/>
  <c r="E14" i="23"/>
  <c r="F14" i="23"/>
  <c r="F15" i="23"/>
  <c r="G14" i="23"/>
  <c r="H14" i="23"/>
  <c r="I14" i="23"/>
  <c r="J14" i="23"/>
  <c r="K14" i="23"/>
  <c r="L14" i="23"/>
  <c r="M14" i="23"/>
  <c r="N14" i="23"/>
  <c r="O14" i="23"/>
  <c r="P14" i="23"/>
  <c r="Q14" i="23"/>
  <c r="R14" i="23"/>
  <c r="S14" i="23"/>
  <c r="T14" i="23"/>
  <c r="U14" i="23"/>
  <c r="D7" i="22"/>
  <c r="D8" i="22"/>
  <c r="E7" i="22"/>
  <c r="E8" i="22"/>
  <c r="F7" i="22"/>
  <c r="F8" i="22"/>
  <c r="G7" i="22"/>
  <c r="H7" i="22"/>
  <c r="H8" i="22"/>
  <c r="I7" i="22"/>
  <c r="J7" i="22"/>
  <c r="K7" i="22"/>
  <c r="K8" i="22"/>
  <c r="L7" i="22"/>
  <c r="L8" i="22"/>
  <c r="L9" i="22"/>
  <c r="M7" i="22"/>
  <c r="N7" i="22"/>
  <c r="O7" i="22"/>
  <c r="O8" i="22"/>
  <c r="P7" i="22"/>
  <c r="P8" i="22"/>
  <c r="Q7" i="22"/>
  <c r="Q8" i="22"/>
  <c r="R7" i="22"/>
  <c r="S7" i="22"/>
  <c r="S8" i="22"/>
  <c r="T7" i="22"/>
  <c r="T8" i="22"/>
  <c r="U7" i="22"/>
  <c r="G8" i="22"/>
  <c r="I8" i="22"/>
  <c r="J8" i="22"/>
  <c r="M8" i="22"/>
  <c r="N8" i="22"/>
  <c r="R8" i="22"/>
  <c r="U8" i="22"/>
  <c r="C10" i="22"/>
  <c r="D11" i="22"/>
  <c r="E11" i="22"/>
  <c r="E12" i="22"/>
  <c r="F11" i="22"/>
  <c r="G11" i="22"/>
  <c r="H11" i="22"/>
  <c r="I11" i="22"/>
  <c r="I12" i="22"/>
  <c r="J11" i="22"/>
  <c r="K11" i="22"/>
  <c r="L11" i="22"/>
  <c r="M11" i="22"/>
  <c r="M12" i="22"/>
  <c r="N11" i="22"/>
  <c r="O11" i="22"/>
  <c r="P11" i="22"/>
  <c r="Q11" i="22"/>
  <c r="R11" i="22"/>
  <c r="S11" i="22"/>
  <c r="T11" i="22"/>
  <c r="U11" i="22"/>
  <c r="U12" i="22"/>
  <c r="C13" i="22"/>
  <c r="D14" i="22"/>
  <c r="E14" i="22"/>
  <c r="F14" i="22"/>
  <c r="G14" i="22"/>
  <c r="H14" i="22"/>
  <c r="I14" i="22"/>
  <c r="J14" i="22"/>
  <c r="K14" i="22"/>
  <c r="L14" i="22"/>
  <c r="M14" i="22"/>
  <c r="N14" i="22"/>
  <c r="O14" i="22"/>
  <c r="P14" i="22"/>
  <c r="Q14" i="22"/>
  <c r="Q15" i="22"/>
  <c r="R14" i="22"/>
  <c r="S14" i="22"/>
  <c r="T14" i="22"/>
  <c r="T15" i="22"/>
  <c r="U14" i="22"/>
  <c r="C16" i="22"/>
  <c r="D17" i="22"/>
  <c r="E17" i="22"/>
  <c r="E18" i="22"/>
  <c r="F17" i="22"/>
  <c r="G17" i="22"/>
  <c r="H17" i="22"/>
  <c r="I17" i="22"/>
  <c r="I18" i="22"/>
  <c r="J17" i="22"/>
  <c r="K17" i="22"/>
  <c r="L17" i="22"/>
  <c r="M17" i="22"/>
  <c r="N17" i="22"/>
  <c r="O17" i="22"/>
  <c r="P17" i="22"/>
  <c r="Q17" i="22"/>
  <c r="Q18" i="22"/>
  <c r="R17" i="22"/>
  <c r="S17" i="22"/>
  <c r="T17" i="22"/>
  <c r="U17" i="22"/>
  <c r="D7" i="21"/>
  <c r="E7" i="21"/>
  <c r="E8" i="21"/>
  <c r="F7" i="21"/>
  <c r="F8" i="21"/>
  <c r="G7" i="21"/>
  <c r="G8" i="21"/>
  <c r="H7" i="21"/>
  <c r="H8" i="21"/>
  <c r="I7" i="21"/>
  <c r="J7" i="21"/>
  <c r="J8" i="21"/>
  <c r="K7" i="21"/>
  <c r="K8" i="21"/>
  <c r="L7" i="21"/>
  <c r="L8" i="21"/>
  <c r="M7" i="21"/>
  <c r="M8" i="21"/>
  <c r="N7" i="21"/>
  <c r="N8" i="21"/>
  <c r="O7" i="21"/>
  <c r="O8" i="21"/>
  <c r="P7" i="21"/>
  <c r="P8" i="21"/>
  <c r="Q7" i="21"/>
  <c r="Q8" i="21"/>
  <c r="R7" i="21"/>
  <c r="S7" i="21"/>
  <c r="S8" i="21"/>
  <c r="T7" i="21"/>
  <c r="T8" i="21"/>
  <c r="U7" i="21"/>
  <c r="U8" i="21"/>
  <c r="I8" i="21"/>
  <c r="R8" i="21"/>
  <c r="C10" i="21"/>
  <c r="B10" i="21"/>
  <c r="B11" i="21"/>
  <c r="D11" i="21"/>
  <c r="E11" i="21"/>
  <c r="F11" i="21"/>
  <c r="G11" i="21"/>
  <c r="H11" i="21"/>
  <c r="I11" i="21"/>
  <c r="J11" i="21"/>
  <c r="K11" i="21"/>
  <c r="L11" i="21"/>
  <c r="M11" i="21"/>
  <c r="M12" i="21"/>
  <c r="N11" i="21"/>
  <c r="O11" i="21"/>
  <c r="P11" i="21"/>
  <c r="Q11" i="21"/>
  <c r="Q12" i="21"/>
  <c r="R11" i="21"/>
  <c r="S11" i="21"/>
  <c r="T11" i="21"/>
  <c r="U11" i="21"/>
  <c r="U12" i="21"/>
  <c r="C13" i="21"/>
  <c r="D14" i="21"/>
  <c r="E14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C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D7" i="20"/>
  <c r="D8" i="20"/>
  <c r="E7" i="20"/>
  <c r="E8" i="20"/>
  <c r="F7" i="20"/>
  <c r="G7" i="20"/>
  <c r="G8" i="20"/>
  <c r="H7" i="20"/>
  <c r="I7" i="20"/>
  <c r="I8" i="20"/>
  <c r="J7" i="20"/>
  <c r="J8" i="20"/>
  <c r="K7" i="20"/>
  <c r="K4" i="20"/>
  <c r="L7" i="20"/>
  <c r="L8" i="20"/>
  <c r="M7" i="20"/>
  <c r="M8" i="20"/>
  <c r="N7" i="20"/>
  <c r="O7" i="20"/>
  <c r="P7" i="20"/>
  <c r="Q7" i="20"/>
  <c r="Q8" i="20"/>
  <c r="R7" i="20"/>
  <c r="R8" i="20"/>
  <c r="S7" i="20"/>
  <c r="S8" i="20"/>
  <c r="T7" i="20"/>
  <c r="T8" i="20"/>
  <c r="U7" i="20"/>
  <c r="K8" i="20"/>
  <c r="U8" i="20"/>
  <c r="C10" i="20"/>
  <c r="D11" i="20"/>
  <c r="E11" i="20"/>
  <c r="F11" i="20"/>
  <c r="G11" i="20"/>
  <c r="H11" i="20"/>
  <c r="I11" i="20"/>
  <c r="J11" i="20"/>
  <c r="K11" i="20"/>
  <c r="L11" i="20"/>
  <c r="M11" i="20"/>
  <c r="N11" i="20"/>
  <c r="O11" i="20"/>
  <c r="P11" i="20"/>
  <c r="Q11" i="20"/>
  <c r="R11" i="20"/>
  <c r="S11" i="20"/>
  <c r="T11" i="20"/>
  <c r="U11" i="20"/>
  <c r="C13" i="20"/>
  <c r="D14" i="20"/>
  <c r="E14" i="20"/>
  <c r="F14" i="20"/>
  <c r="G14" i="20"/>
  <c r="H14" i="20"/>
  <c r="I14" i="20"/>
  <c r="J14" i="20"/>
  <c r="K14" i="20"/>
  <c r="L14" i="20"/>
  <c r="M14" i="20"/>
  <c r="N14" i="20"/>
  <c r="O14" i="20"/>
  <c r="P14" i="20"/>
  <c r="Q14" i="20"/>
  <c r="R14" i="20"/>
  <c r="S14" i="20"/>
  <c r="T14" i="20"/>
  <c r="U14" i="20"/>
  <c r="C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R17" i="20"/>
  <c r="S17" i="20"/>
  <c r="T17" i="20"/>
  <c r="U17" i="20"/>
  <c r="C4" i="19"/>
  <c r="C5" i="19"/>
  <c r="D4" i="19"/>
  <c r="D4" i="20"/>
  <c r="E4" i="19"/>
  <c r="E5" i="19"/>
  <c r="F4" i="19"/>
  <c r="G4" i="19"/>
  <c r="H4" i="19"/>
  <c r="H4" i="20"/>
  <c r="H5" i="20"/>
  <c r="I4" i="19"/>
  <c r="J4" i="19"/>
  <c r="J5" i="19"/>
  <c r="K4" i="19"/>
  <c r="L4" i="19"/>
  <c r="M4" i="19"/>
  <c r="N4" i="19"/>
  <c r="N5" i="19"/>
  <c r="O4" i="19"/>
  <c r="O5" i="19"/>
  <c r="P4" i="19"/>
  <c r="Q4" i="19"/>
  <c r="R4" i="19"/>
  <c r="S4" i="19"/>
  <c r="T4" i="19"/>
  <c r="T5" i="19"/>
  <c r="U4" i="19"/>
  <c r="H5" i="19"/>
  <c r="Q5" i="19"/>
  <c r="R5" i="19"/>
  <c r="B7" i="19"/>
  <c r="B8" i="19"/>
  <c r="B9" i="19"/>
  <c r="C8" i="19"/>
  <c r="D8" i="19"/>
  <c r="E8" i="19"/>
  <c r="F8" i="19"/>
  <c r="G8" i="19"/>
  <c r="H8" i="19"/>
  <c r="I8" i="19"/>
  <c r="J8" i="19"/>
  <c r="K8" i="19"/>
  <c r="L8" i="19"/>
  <c r="M8" i="19"/>
  <c r="N8" i="19"/>
  <c r="O8" i="19"/>
  <c r="P8" i="19"/>
  <c r="Q8" i="19"/>
  <c r="R8" i="19"/>
  <c r="S8" i="19"/>
  <c r="T8" i="19"/>
  <c r="U8" i="19"/>
  <c r="B10" i="19"/>
  <c r="B11" i="19"/>
  <c r="B12" i="19"/>
  <c r="C11" i="19"/>
  <c r="D11" i="19"/>
  <c r="E11" i="19"/>
  <c r="F11" i="19"/>
  <c r="G11" i="19"/>
  <c r="H11" i="19"/>
  <c r="I11" i="19"/>
  <c r="J11" i="19"/>
  <c r="K11" i="19"/>
  <c r="L11" i="19"/>
  <c r="L12" i="19"/>
  <c r="M11" i="19"/>
  <c r="N11" i="19"/>
  <c r="O11" i="19"/>
  <c r="P11" i="19"/>
  <c r="P12" i="19"/>
  <c r="Q11" i="19"/>
  <c r="R11" i="19"/>
  <c r="S11" i="19"/>
  <c r="T11" i="19"/>
  <c r="T12" i="19"/>
  <c r="U11" i="19"/>
  <c r="B13" i="19"/>
  <c r="B14" i="19"/>
  <c r="C14" i="19"/>
  <c r="D14" i="19"/>
  <c r="E14" i="19"/>
  <c r="E15" i="19"/>
  <c r="F14" i="19"/>
  <c r="G14" i="19"/>
  <c r="H14" i="19"/>
  <c r="I14" i="19"/>
  <c r="I15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C4" i="18"/>
  <c r="C5" i="18"/>
  <c r="D4" i="18"/>
  <c r="D5" i="18"/>
  <c r="E4" i="18"/>
  <c r="F4" i="18"/>
  <c r="F5" i="18"/>
  <c r="G4" i="18"/>
  <c r="G5" i="18"/>
  <c r="H4" i="18"/>
  <c r="H5" i="18"/>
  <c r="I4" i="18"/>
  <c r="I5" i="18"/>
  <c r="J4" i="18"/>
  <c r="K4" i="18"/>
  <c r="K5" i="18"/>
  <c r="L4" i="18"/>
  <c r="L5" i="18"/>
  <c r="M4" i="18"/>
  <c r="M5" i="18"/>
  <c r="N4" i="18"/>
  <c r="N5" i="18"/>
  <c r="O4" i="18"/>
  <c r="O5" i="18"/>
  <c r="P4" i="18"/>
  <c r="P5" i="18"/>
  <c r="Q4" i="18"/>
  <c r="Q5" i="18"/>
  <c r="R4" i="18"/>
  <c r="R5" i="18"/>
  <c r="S4" i="18"/>
  <c r="S5" i="18"/>
  <c r="T4" i="18"/>
  <c r="T5" i="18"/>
  <c r="U4" i="18"/>
  <c r="U5" i="18"/>
  <c r="J5" i="18"/>
  <c r="B7" i="18"/>
  <c r="B8" i="18"/>
  <c r="B9" i="18"/>
  <c r="C8" i="18"/>
  <c r="D8" i="18"/>
  <c r="E8" i="18"/>
  <c r="F8" i="18"/>
  <c r="G8" i="18"/>
  <c r="H8" i="18"/>
  <c r="I8" i="18"/>
  <c r="J8" i="18"/>
  <c r="K8" i="18"/>
  <c r="K9" i="18"/>
  <c r="L8" i="18"/>
  <c r="M8" i="18"/>
  <c r="N8" i="18"/>
  <c r="O8" i="18"/>
  <c r="O9" i="18"/>
  <c r="P8" i="18"/>
  <c r="Q8" i="18"/>
  <c r="R8" i="18"/>
  <c r="S8" i="18"/>
  <c r="T8" i="18"/>
  <c r="U8" i="18"/>
  <c r="B10" i="18"/>
  <c r="B11" i="18"/>
  <c r="B12" i="18"/>
  <c r="C11" i="18"/>
  <c r="D11" i="18"/>
  <c r="D12" i="18"/>
  <c r="E11" i="18"/>
  <c r="F11" i="18"/>
  <c r="G11" i="18"/>
  <c r="H11" i="18"/>
  <c r="H12" i="18"/>
  <c r="I11" i="18"/>
  <c r="J11" i="18"/>
  <c r="K11" i="18"/>
  <c r="L11" i="18"/>
  <c r="L12" i="18"/>
  <c r="M11" i="18"/>
  <c r="N11" i="18"/>
  <c r="O11" i="18"/>
  <c r="P11" i="18"/>
  <c r="Q11" i="18"/>
  <c r="R11" i="18"/>
  <c r="S11" i="18"/>
  <c r="T11" i="18"/>
  <c r="T12" i="18"/>
  <c r="U11" i="18"/>
  <c r="U12" i="18"/>
  <c r="B13" i="18"/>
  <c r="B14" i="18"/>
  <c r="C14" i="18"/>
  <c r="C15" i="18"/>
  <c r="D14" i="18"/>
  <c r="E14" i="18"/>
  <c r="F14" i="18"/>
  <c r="G14" i="18"/>
  <c r="G15" i="18"/>
  <c r="H14" i="18"/>
  <c r="I14" i="18"/>
  <c r="J14" i="18"/>
  <c r="J15" i="18"/>
  <c r="K14" i="18"/>
  <c r="L14" i="18"/>
  <c r="M14" i="18"/>
  <c r="N14" i="18"/>
  <c r="N15" i="18"/>
  <c r="O14" i="18"/>
  <c r="P14" i="18"/>
  <c r="Q14" i="18"/>
  <c r="R14" i="18"/>
  <c r="R15" i="18"/>
  <c r="S14" i="18"/>
  <c r="T14" i="18"/>
  <c r="U14" i="18"/>
  <c r="U15" i="18"/>
  <c r="C4" i="9"/>
  <c r="D4" i="9"/>
  <c r="D5" i="9"/>
  <c r="E4" i="9"/>
  <c r="E5" i="9"/>
  <c r="F4" i="9"/>
  <c r="G4" i="9"/>
  <c r="H4" i="9"/>
  <c r="H5" i="9"/>
  <c r="I4" i="9"/>
  <c r="I5" i="9"/>
  <c r="J4" i="9"/>
  <c r="J5" i="9"/>
  <c r="K4" i="9"/>
  <c r="K5" i="9"/>
  <c r="L4" i="9"/>
  <c r="L5" i="9"/>
  <c r="M4" i="9"/>
  <c r="M5" i="9"/>
  <c r="N4" i="9"/>
  <c r="N5" i="9"/>
  <c r="O4" i="9"/>
  <c r="O5" i="9"/>
  <c r="P4" i="9"/>
  <c r="P5" i="9"/>
  <c r="Q4" i="9"/>
  <c r="Q5" i="9"/>
  <c r="R4" i="9"/>
  <c r="R5" i="9"/>
  <c r="S4" i="9"/>
  <c r="S5" i="9"/>
  <c r="T4" i="9"/>
  <c r="T5" i="9"/>
  <c r="U4" i="9"/>
  <c r="U5" i="9"/>
  <c r="F5" i="9"/>
  <c r="G5" i="9"/>
  <c r="B7" i="9"/>
  <c r="B8" i="9"/>
  <c r="B9" i="9"/>
  <c r="C8" i="9"/>
  <c r="D8" i="9"/>
  <c r="D9" i="9"/>
  <c r="E8" i="9"/>
  <c r="F8" i="9"/>
  <c r="G8" i="9"/>
  <c r="G9" i="9"/>
  <c r="H8" i="9"/>
  <c r="I8" i="9"/>
  <c r="J8" i="9"/>
  <c r="K8" i="9"/>
  <c r="K9" i="9"/>
  <c r="L8" i="9"/>
  <c r="M8" i="9"/>
  <c r="N8" i="9"/>
  <c r="N9" i="9"/>
  <c r="O8" i="9"/>
  <c r="P8" i="9"/>
  <c r="Q8" i="9"/>
  <c r="Q9" i="9"/>
  <c r="R8" i="9"/>
  <c r="S8" i="9"/>
  <c r="T8" i="9"/>
  <c r="U8" i="9"/>
  <c r="U9" i="9"/>
  <c r="B10" i="9"/>
  <c r="B11" i="9"/>
  <c r="B12" i="9"/>
  <c r="C11" i="9"/>
  <c r="C12" i="9"/>
  <c r="D11" i="9"/>
  <c r="E11" i="9"/>
  <c r="F11" i="9"/>
  <c r="G11" i="9"/>
  <c r="H11" i="9"/>
  <c r="I11" i="9"/>
  <c r="J11" i="9"/>
  <c r="K11" i="9"/>
  <c r="L11" i="9"/>
  <c r="M11" i="9"/>
  <c r="M12" i="9"/>
  <c r="N11" i="9"/>
  <c r="O11" i="9"/>
  <c r="P11" i="9"/>
  <c r="Q11" i="9"/>
  <c r="Q12" i="9"/>
  <c r="R11" i="9"/>
  <c r="S11" i="9"/>
  <c r="T11" i="9"/>
  <c r="U11" i="9"/>
  <c r="B13" i="9"/>
  <c r="B14" i="9"/>
  <c r="C14" i="9"/>
  <c r="D14" i="9"/>
  <c r="E14" i="9"/>
  <c r="F14" i="9"/>
  <c r="G14" i="9"/>
  <c r="H14" i="9"/>
  <c r="I14" i="9"/>
  <c r="I15" i="9"/>
  <c r="J14" i="9"/>
  <c r="J15" i="9"/>
  <c r="K14" i="9"/>
  <c r="L14" i="9"/>
  <c r="M14" i="9"/>
  <c r="N14" i="9"/>
  <c r="O14" i="9"/>
  <c r="P14" i="9"/>
  <c r="Q14" i="9"/>
  <c r="R14" i="9"/>
  <c r="R15" i="9"/>
  <c r="S14" i="9"/>
  <c r="T14" i="9"/>
  <c r="U14" i="9"/>
  <c r="U15" i="9"/>
  <c r="C4" i="8"/>
  <c r="C5" i="8"/>
  <c r="D4" i="8"/>
  <c r="D5" i="8"/>
  <c r="E4" i="8"/>
  <c r="E5" i="8"/>
  <c r="F4" i="8"/>
  <c r="F5" i="8"/>
  <c r="G4" i="8"/>
  <c r="G5" i="8"/>
  <c r="G6" i="8"/>
  <c r="H4" i="8"/>
  <c r="H5" i="8"/>
  <c r="I4" i="8"/>
  <c r="I5" i="8"/>
  <c r="J4" i="8"/>
  <c r="J5" i="8"/>
  <c r="K4" i="8"/>
  <c r="K5" i="8"/>
  <c r="L4" i="8"/>
  <c r="L5" i="8"/>
  <c r="M4" i="8"/>
  <c r="M5" i="8"/>
  <c r="N4" i="8"/>
  <c r="N5" i="8"/>
  <c r="O4" i="8"/>
  <c r="O5" i="8"/>
  <c r="P4" i="8"/>
  <c r="P5" i="8"/>
  <c r="Q4" i="8"/>
  <c r="Q5" i="8"/>
  <c r="R4" i="8"/>
  <c r="R5" i="8"/>
  <c r="S4" i="8"/>
  <c r="S5" i="8"/>
  <c r="T4" i="8"/>
  <c r="T5" i="8"/>
  <c r="U4" i="8"/>
  <c r="B4" i="8"/>
  <c r="B5" i="8"/>
  <c r="J6" i="8"/>
  <c r="B7" i="8"/>
  <c r="B8" i="8"/>
  <c r="B9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B10" i="8"/>
  <c r="B11" i="8"/>
  <c r="B12" i="8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B13" i="8"/>
  <c r="B14" i="8"/>
  <c r="E15" i="8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R15" i="8"/>
  <c r="S14" i="8"/>
  <c r="T14" i="8"/>
  <c r="U14" i="8"/>
  <c r="C4" i="7"/>
  <c r="C5" i="7"/>
  <c r="D4" i="7"/>
  <c r="D5" i="7"/>
  <c r="E4" i="7"/>
  <c r="F4" i="7"/>
  <c r="G4" i="7"/>
  <c r="G5" i="7"/>
  <c r="H4" i="7"/>
  <c r="I4" i="7"/>
  <c r="I5" i="7"/>
  <c r="J4" i="7"/>
  <c r="K4" i="7"/>
  <c r="K5" i="7"/>
  <c r="L4" i="7"/>
  <c r="L5" i="7"/>
  <c r="M4" i="7"/>
  <c r="M5" i="7"/>
  <c r="N4" i="7"/>
  <c r="O4" i="7"/>
  <c r="O5" i="7"/>
  <c r="P4" i="7"/>
  <c r="P5" i="7"/>
  <c r="Q4" i="7"/>
  <c r="R4" i="7"/>
  <c r="R5" i="7"/>
  <c r="S4" i="7"/>
  <c r="S5" i="7"/>
  <c r="T4" i="7"/>
  <c r="T5" i="7"/>
  <c r="U4" i="7"/>
  <c r="U5" i="7"/>
  <c r="E5" i="7"/>
  <c r="H5" i="7"/>
  <c r="J5" i="7"/>
  <c r="N5" i="7"/>
  <c r="B7" i="7"/>
  <c r="B8" i="7"/>
  <c r="B9" i="7"/>
  <c r="C8" i="7"/>
  <c r="D8" i="7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B10" i="7"/>
  <c r="B11" i="7"/>
  <c r="B12" i="7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B13" i="7"/>
  <c r="B14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C4" i="13"/>
  <c r="D4" i="13"/>
  <c r="D5" i="13"/>
  <c r="E4" i="13"/>
  <c r="F4" i="13"/>
  <c r="F5" i="13"/>
  <c r="G4" i="13"/>
  <c r="G5" i="13"/>
  <c r="H4" i="13"/>
  <c r="H5" i="13"/>
  <c r="I4" i="13"/>
  <c r="J4" i="13"/>
  <c r="J5" i="13"/>
  <c r="K4" i="13"/>
  <c r="K5" i="13"/>
  <c r="L4" i="13"/>
  <c r="L5" i="13"/>
  <c r="M4" i="13"/>
  <c r="M5" i="13"/>
  <c r="N4" i="13"/>
  <c r="N5" i="13"/>
  <c r="O4" i="13"/>
  <c r="O5" i="13"/>
  <c r="P4" i="13"/>
  <c r="P5" i="13"/>
  <c r="Q4" i="13"/>
  <c r="Q5" i="13"/>
  <c r="R4" i="13"/>
  <c r="R5" i="13"/>
  <c r="S4" i="13"/>
  <c r="S5" i="13"/>
  <c r="T4" i="13"/>
  <c r="T5" i="13"/>
  <c r="U4" i="13"/>
  <c r="U5" i="13"/>
  <c r="C5" i="13"/>
  <c r="I5" i="13"/>
  <c r="B7" i="13"/>
  <c r="E9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B10" i="13"/>
  <c r="B11" i="13"/>
  <c r="F12" i="13"/>
  <c r="C11" i="13"/>
  <c r="D11" i="13"/>
  <c r="D12" i="13"/>
  <c r="E11" i="13"/>
  <c r="F11" i="13"/>
  <c r="G11" i="13"/>
  <c r="H11" i="13"/>
  <c r="H12" i="13"/>
  <c r="I11" i="13"/>
  <c r="J11" i="13"/>
  <c r="K11" i="13"/>
  <c r="L11" i="13"/>
  <c r="M11" i="13"/>
  <c r="N11" i="13"/>
  <c r="O11" i="13"/>
  <c r="O12" i="13"/>
  <c r="P11" i="13"/>
  <c r="Q11" i="13"/>
  <c r="R11" i="13"/>
  <c r="R12" i="13"/>
  <c r="S11" i="13"/>
  <c r="T11" i="13"/>
  <c r="U11" i="13"/>
  <c r="N12" i="13"/>
  <c r="B13" i="13"/>
  <c r="B14" i="13"/>
  <c r="C14" i="13"/>
  <c r="C15" i="13"/>
  <c r="D14" i="13"/>
  <c r="E14" i="13"/>
  <c r="F14" i="13"/>
  <c r="F15" i="13"/>
  <c r="G14" i="13"/>
  <c r="H14" i="13"/>
  <c r="I14" i="13"/>
  <c r="J14" i="13"/>
  <c r="K14" i="13"/>
  <c r="L14" i="13"/>
  <c r="L15" i="13"/>
  <c r="M14" i="13"/>
  <c r="N14" i="13"/>
  <c r="O14" i="13"/>
  <c r="O15" i="13"/>
  <c r="P14" i="13"/>
  <c r="Q14" i="13"/>
  <c r="Q15" i="13"/>
  <c r="R14" i="13"/>
  <c r="S14" i="13"/>
  <c r="T14" i="13"/>
  <c r="U14" i="13"/>
  <c r="C4" i="12"/>
  <c r="C5" i="12"/>
  <c r="D4" i="12"/>
  <c r="D5" i="12"/>
  <c r="E4" i="12"/>
  <c r="F4" i="12"/>
  <c r="G4" i="12"/>
  <c r="G5" i="12"/>
  <c r="H4" i="12"/>
  <c r="H5" i="12"/>
  <c r="I4" i="12"/>
  <c r="J4" i="12"/>
  <c r="J5" i="12"/>
  <c r="K4" i="12"/>
  <c r="K5" i="12"/>
  <c r="L4" i="12"/>
  <c r="L5" i="12"/>
  <c r="M4" i="12"/>
  <c r="N4" i="12"/>
  <c r="N5" i="12"/>
  <c r="O4" i="12"/>
  <c r="O5" i="12"/>
  <c r="P4" i="12"/>
  <c r="P5" i="12"/>
  <c r="Q4" i="12"/>
  <c r="Q5" i="12"/>
  <c r="R4" i="12"/>
  <c r="S4" i="12"/>
  <c r="S5" i="12"/>
  <c r="T4" i="12"/>
  <c r="T5" i="12"/>
  <c r="U4" i="12"/>
  <c r="F5" i="12"/>
  <c r="I5" i="12"/>
  <c r="M5" i="12"/>
  <c r="R5" i="12"/>
  <c r="U5" i="12"/>
  <c r="B7" i="12"/>
  <c r="E9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D9" i="12"/>
  <c r="I9" i="12"/>
  <c r="N9" i="12"/>
  <c r="T9" i="12"/>
  <c r="B10" i="12"/>
  <c r="B11" i="12"/>
  <c r="S12" i="12"/>
  <c r="C11" i="12"/>
  <c r="D11" i="12"/>
  <c r="E11" i="12"/>
  <c r="F11" i="12"/>
  <c r="G11" i="12"/>
  <c r="H11" i="12"/>
  <c r="I11" i="12"/>
  <c r="J11" i="12"/>
  <c r="J12" i="12"/>
  <c r="K11" i="12"/>
  <c r="L11" i="12"/>
  <c r="M11" i="12"/>
  <c r="N11" i="12"/>
  <c r="N12" i="12"/>
  <c r="O11" i="12"/>
  <c r="P11" i="12"/>
  <c r="Q11" i="12"/>
  <c r="R11" i="12"/>
  <c r="S11" i="12"/>
  <c r="T11" i="12"/>
  <c r="U11" i="12"/>
  <c r="B13" i="12"/>
  <c r="B14" i="12"/>
  <c r="N15" i="12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C4" i="11"/>
  <c r="C5" i="11"/>
  <c r="D4" i="11"/>
  <c r="E4" i="11"/>
  <c r="E5" i="11"/>
  <c r="F4" i="11"/>
  <c r="F5" i="11"/>
  <c r="G4" i="11"/>
  <c r="G5" i="11"/>
  <c r="H4" i="11"/>
  <c r="H5" i="11"/>
  <c r="I4" i="11"/>
  <c r="J4" i="11"/>
  <c r="J5" i="11"/>
  <c r="K4" i="11"/>
  <c r="K5" i="11"/>
  <c r="L4" i="11"/>
  <c r="L5" i="11"/>
  <c r="M4" i="11"/>
  <c r="B4" i="11"/>
  <c r="B5" i="11"/>
  <c r="M5" i="11"/>
  <c r="N4" i="11"/>
  <c r="N5" i="11"/>
  <c r="O4" i="11"/>
  <c r="O5" i="11"/>
  <c r="P4" i="11"/>
  <c r="Q4" i="11"/>
  <c r="Q5" i="11"/>
  <c r="R4" i="11"/>
  <c r="R5" i="11"/>
  <c r="S4" i="11"/>
  <c r="S5" i="11"/>
  <c r="T4" i="11"/>
  <c r="T5" i="11"/>
  <c r="U4" i="11"/>
  <c r="U5" i="11"/>
  <c r="I5" i="11"/>
  <c r="P5" i="11"/>
  <c r="B7" i="11"/>
  <c r="E9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B10" i="11"/>
  <c r="B11" i="11"/>
  <c r="C11" i="11"/>
  <c r="D11" i="11"/>
  <c r="E11" i="11"/>
  <c r="F11" i="11"/>
  <c r="G11" i="11"/>
  <c r="H11" i="11"/>
  <c r="I11" i="11"/>
  <c r="J11" i="11"/>
  <c r="K11" i="11"/>
  <c r="K12" i="11"/>
  <c r="L11" i="11"/>
  <c r="M11" i="11"/>
  <c r="N11" i="11"/>
  <c r="O11" i="11"/>
  <c r="P11" i="11"/>
  <c r="Q11" i="11"/>
  <c r="R11" i="11"/>
  <c r="S11" i="11"/>
  <c r="T11" i="11"/>
  <c r="U11" i="11"/>
  <c r="B13" i="11"/>
  <c r="B14" i="11"/>
  <c r="C14" i="11"/>
  <c r="D14" i="11"/>
  <c r="E14" i="11"/>
  <c r="F14" i="11"/>
  <c r="G14" i="11"/>
  <c r="H14" i="11"/>
  <c r="I14" i="11"/>
  <c r="J14" i="11"/>
  <c r="K14" i="11"/>
  <c r="L14" i="11"/>
  <c r="M14" i="11"/>
  <c r="N14" i="11"/>
  <c r="O14" i="11"/>
  <c r="P14" i="11"/>
  <c r="P15" i="11"/>
  <c r="Q14" i="11"/>
  <c r="R14" i="11"/>
  <c r="S14" i="11"/>
  <c r="T14" i="11"/>
  <c r="T15" i="11"/>
  <c r="U14" i="11"/>
  <c r="U15" i="11"/>
  <c r="C4" i="17"/>
  <c r="D4" i="17"/>
  <c r="D5" i="17"/>
  <c r="E4" i="17"/>
  <c r="E5" i="17"/>
  <c r="F4" i="17"/>
  <c r="F5" i="17"/>
  <c r="G4" i="17"/>
  <c r="G5" i="17"/>
  <c r="H4" i="17"/>
  <c r="I4" i="17"/>
  <c r="J4" i="17"/>
  <c r="J5" i="17"/>
  <c r="K4" i="17"/>
  <c r="K5" i="17"/>
  <c r="L4" i="17"/>
  <c r="M4" i="17"/>
  <c r="M5" i="17"/>
  <c r="N4" i="17"/>
  <c r="N5" i="17"/>
  <c r="O4" i="17"/>
  <c r="O5" i="17"/>
  <c r="P4" i="17"/>
  <c r="P5" i="17"/>
  <c r="Q4" i="17"/>
  <c r="Q5" i="17"/>
  <c r="R4" i="17"/>
  <c r="R5" i="17"/>
  <c r="S4" i="17"/>
  <c r="S5" i="17"/>
  <c r="T4" i="17"/>
  <c r="T5" i="17"/>
  <c r="U4" i="17"/>
  <c r="U5" i="17"/>
  <c r="C5" i="17"/>
  <c r="L5" i="17"/>
  <c r="C7" i="17"/>
  <c r="C8" i="17"/>
  <c r="D7" i="17"/>
  <c r="D8" i="17"/>
  <c r="E7" i="17"/>
  <c r="F7" i="17"/>
  <c r="G7" i="17"/>
  <c r="G8" i="17"/>
  <c r="H7" i="17"/>
  <c r="H8" i="17"/>
  <c r="I7" i="17"/>
  <c r="I8" i="17"/>
  <c r="J7" i="17"/>
  <c r="J8" i="17"/>
  <c r="K7" i="17"/>
  <c r="L7" i="17"/>
  <c r="M7" i="17"/>
  <c r="N7" i="17"/>
  <c r="N8" i="17"/>
  <c r="O7" i="17"/>
  <c r="O8" i="17"/>
  <c r="P7" i="17"/>
  <c r="P8" i="17"/>
  <c r="Q7" i="17"/>
  <c r="Q8" i="17"/>
  <c r="R7" i="17"/>
  <c r="R8" i="17"/>
  <c r="S7" i="17"/>
  <c r="S8" i="17"/>
  <c r="T7" i="17"/>
  <c r="T8" i="17"/>
  <c r="U7" i="17"/>
  <c r="U8" i="17"/>
  <c r="E8" i="17"/>
  <c r="L8" i="17"/>
  <c r="M8" i="17"/>
  <c r="B10" i="17"/>
  <c r="B11" i="17"/>
  <c r="B12" i="17"/>
  <c r="B13" i="17"/>
  <c r="B14" i="17"/>
  <c r="B15" i="17"/>
  <c r="B16" i="17"/>
  <c r="B17" i="17"/>
  <c r="B18" i="17"/>
  <c r="F18" i="25"/>
  <c r="J18" i="25"/>
  <c r="N18" i="25"/>
  <c r="H4" i="21"/>
  <c r="D15" i="13"/>
  <c r="O9" i="11"/>
  <c r="K9" i="11"/>
  <c r="H9" i="18"/>
  <c r="T4" i="20"/>
  <c r="D5" i="20"/>
  <c r="H9" i="11"/>
  <c r="N9" i="13"/>
  <c r="F9" i="13"/>
  <c r="R9" i="18"/>
  <c r="P8" i="20"/>
  <c r="H8" i="20"/>
  <c r="U5" i="23"/>
  <c r="M5" i="23"/>
  <c r="I9" i="18"/>
  <c r="P12" i="18"/>
  <c r="K15" i="18"/>
  <c r="N12" i="18"/>
  <c r="G12" i="19"/>
  <c r="L15" i="19"/>
  <c r="L9" i="18"/>
  <c r="D9" i="18"/>
  <c r="U12" i="9"/>
  <c r="R9" i="11"/>
  <c r="N9" i="11"/>
  <c r="T9" i="13"/>
  <c r="P9" i="13"/>
  <c r="S18" i="25"/>
  <c r="F4" i="25"/>
  <c r="F4" i="26"/>
  <c r="F5" i="26"/>
  <c r="C17" i="20"/>
  <c r="C17" i="22"/>
  <c r="C18" i="22"/>
  <c r="T18" i="25"/>
  <c r="P18" i="25"/>
  <c r="L18" i="25"/>
  <c r="H18" i="25"/>
  <c r="D18" i="25"/>
  <c r="U18" i="25"/>
  <c r="Q18" i="25"/>
  <c r="M18" i="25"/>
  <c r="I18" i="25"/>
  <c r="M18" i="26"/>
  <c r="G15" i="28"/>
  <c r="O15" i="28"/>
  <c r="H15" i="28"/>
  <c r="P15" i="28"/>
  <c r="M15" i="28"/>
  <c r="U15" i="28"/>
  <c r="C15" i="28"/>
  <c r="K15" i="28"/>
  <c r="S15" i="28"/>
  <c r="L15" i="28"/>
  <c r="T15" i="28"/>
  <c r="Q9" i="28"/>
  <c r="F15" i="28"/>
  <c r="R15" i="28"/>
  <c r="D12" i="28"/>
  <c r="P12" i="28"/>
  <c r="T12" i="28"/>
  <c r="F12" i="28"/>
  <c r="J12" i="28"/>
  <c r="N12" i="28"/>
  <c r="R12" i="28"/>
  <c r="C9" i="28"/>
  <c r="S9" i="28"/>
  <c r="C12" i="28"/>
  <c r="G12" i="28"/>
  <c r="K12" i="28"/>
  <c r="O12" i="28"/>
  <c r="S12" i="28"/>
  <c r="F5" i="25"/>
  <c r="S15" i="13"/>
  <c r="S15" i="7"/>
  <c r="S15" i="11"/>
  <c r="C9" i="11"/>
  <c r="S9" i="11"/>
  <c r="Q9" i="11"/>
  <c r="S9" i="12"/>
  <c r="O9" i="12"/>
  <c r="K9" i="12"/>
  <c r="G9" i="12"/>
  <c r="B12" i="13"/>
  <c r="S9" i="13"/>
  <c r="K9" i="13"/>
  <c r="C9" i="13"/>
  <c r="D9" i="13"/>
  <c r="C15" i="9"/>
  <c r="M9" i="9"/>
  <c r="C9" i="9"/>
  <c r="N9" i="18"/>
  <c r="J9" i="18"/>
  <c r="K5" i="19"/>
  <c r="R4" i="20"/>
  <c r="R5" i="20"/>
  <c r="C7" i="21"/>
  <c r="C8" i="21"/>
  <c r="B16" i="21"/>
  <c r="B17" i="21"/>
  <c r="I18" i="21"/>
  <c r="C17" i="21"/>
  <c r="I9" i="11"/>
  <c r="O9" i="13"/>
  <c r="G9" i="13"/>
  <c r="F15" i="18"/>
  <c r="B10" i="22"/>
  <c r="B11" i="22"/>
  <c r="U4" i="26"/>
  <c r="U5" i="25"/>
  <c r="U9" i="11"/>
  <c r="U9" i="13"/>
  <c r="M9" i="13"/>
  <c r="B15" i="18"/>
  <c r="C12" i="18"/>
  <c r="O12" i="18"/>
  <c r="T15" i="18"/>
  <c r="E12" i="18"/>
  <c r="B16" i="20"/>
  <c r="I5" i="25"/>
  <c r="Q4" i="20"/>
  <c r="D12" i="21"/>
  <c r="B16" i="22"/>
  <c r="B17" i="22"/>
  <c r="T4" i="25"/>
  <c r="P5" i="23"/>
  <c r="P4" i="25"/>
  <c r="P4" i="26"/>
  <c r="P5" i="26"/>
  <c r="L5" i="23"/>
  <c r="L4" i="25"/>
  <c r="L5" i="25"/>
  <c r="H5" i="23"/>
  <c r="R18" i="25"/>
  <c r="B18" i="25"/>
  <c r="N12" i="25"/>
  <c r="O12" i="25"/>
  <c r="R8" i="25"/>
  <c r="N4" i="25"/>
  <c r="N4" i="26"/>
  <c r="N5" i="26"/>
  <c r="J8" i="25"/>
  <c r="J4" i="25"/>
  <c r="C14" i="22"/>
  <c r="C15" i="22"/>
  <c r="B13" i="22"/>
  <c r="B14" i="22"/>
  <c r="R15" i="22"/>
  <c r="E18" i="25"/>
  <c r="B7" i="25"/>
  <c r="B14" i="25"/>
  <c r="E12" i="25"/>
  <c r="N5" i="25"/>
  <c r="Q5" i="20"/>
  <c r="O15" i="22"/>
  <c r="K15" i="22"/>
  <c r="R4" i="21"/>
  <c r="B8" i="25"/>
  <c r="T9" i="25"/>
  <c r="B17" i="20"/>
  <c r="E18" i="20"/>
  <c r="G15" i="29"/>
  <c r="O15" i="29"/>
  <c r="S15" i="29"/>
  <c r="K15" i="29"/>
  <c r="F15" i="29"/>
  <c r="J15" i="29"/>
  <c r="N15" i="29"/>
  <c r="R15" i="29"/>
  <c r="H15" i="29"/>
  <c r="L15" i="29"/>
  <c r="P15" i="29"/>
  <c r="T15" i="29"/>
  <c r="E15" i="29"/>
  <c r="I15" i="29"/>
  <c r="M15" i="29"/>
  <c r="Q15" i="29"/>
  <c r="U15" i="29"/>
  <c r="J15" i="30"/>
  <c r="F15" i="30"/>
  <c r="E15" i="30"/>
  <c r="U15" i="30"/>
  <c r="Q18" i="30"/>
  <c r="S18" i="27"/>
  <c r="E18" i="27"/>
  <c r="P18" i="27"/>
  <c r="G18" i="27"/>
  <c r="H18" i="27"/>
  <c r="M18" i="27"/>
  <c r="T18" i="27"/>
  <c r="L18" i="27"/>
  <c r="D18" i="27"/>
  <c r="B18" i="27"/>
  <c r="F18" i="27"/>
  <c r="J18" i="27"/>
  <c r="N18" i="27"/>
  <c r="R18" i="27"/>
  <c r="H9" i="27"/>
  <c r="E9" i="27"/>
  <c r="O9" i="27"/>
  <c r="S9" i="27"/>
  <c r="I9" i="27"/>
  <c r="N9" i="27"/>
  <c r="D9" i="27"/>
  <c r="U15" i="27"/>
  <c r="D15" i="27"/>
  <c r="R15" i="27"/>
  <c r="O15" i="27"/>
  <c r="M15" i="27"/>
  <c r="H15" i="27"/>
  <c r="B15" i="27"/>
  <c r="C15" i="27"/>
  <c r="Q15" i="27"/>
  <c r="N15" i="27"/>
  <c r="L15" i="27"/>
  <c r="G15" i="27"/>
  <c r="K15" i="27"/>
  <c r="I15" i="27"/>
  <c r="S15" i="27"/>
  <c r="E15" i="27"/>
  <c r="P12" i="27"/>
  <c r="Q12" i="27"/>
  <c r="L12" i="27"/>
  <c r="E12" i="27"/>
  <c r="T12" i="27"/>
  <c r="O12" i="27"/>
  <c r="H12" i="27"/>
  <c r="E12" i="30"/>
  <c r="L12" i="30"/>
  <c r="F12" i="30"/>
  <c r="I12" i="30"/>
  <c r="K12" i="30"/>
  <c r="Q12" i="30"/>
  <c r="P12" i="30"/>
  <c r="J12" i="30"/>
  <c r="U12" i="30"/>
  <c r="O12" i="30"/>
  <c r="H12" i="30"/>
  <c r="R12" i="30"/>
  <c r="B12" i="30"/>
  <c r="D12" i="30"/>
  <c r="T12" i="30"/>
  <c r="N12" i="30"/>
  <c r="S12" i="30"/>
  <c r="M12" i="30"/>
  <c r="G12" i="30"/>
  <c r="C12" i="30"/>
  <c r="H8" i="31"/>
  <c r="I18" i="31"/>
  <c r="Q18" i="31"/>
  <c r="B15" i="31"/>
  <c r="P15" i="31"/>
  <c r="F15" i="31"/>
  <c r="J15" i="31"/>
  <c r="G15" i="31"/>
  <c r="D15" i="31"/>
  <c r="H15" i="31"/>
  <c r="L15" i="31"/>
  <c r="T15" i="31"/>
  <c r="C15" i="31"/>
  <c r="E15" i="31"/>
  <c r="I15" i="31"/>
  <c r="M15" i="31"/>
  <c r="Q15" i="31"/>
  <c r="U15" i="31"/>
  <c r="I12" i="31"/>
  <c r="M12" i="31"/>
  <c r="U18" i="31"/>
  <c r="L18" i="31"/>
  <c r="U12" i="31"/>
  <c r="R18" i="31"/>
  <c r="C18" i="31"/>
  <c r="H18" i="31"/>
  <c r="M18" i="31"/>
  <c r="E18" i="31"/>
  <c r="P18" i="31"/>
  <c r="N15" i="31"/>
  <c r="R15" i="31"/>
  <c r="D12" i="31"/>
  <c r="H12" i="31"/>
  <c r="T12" i="31"/>
  <c r="B18" i="31"/>
  <c r="F18" i="31"/>
  <c r="J18" i="31"/>
  <c r="N18" i="31"/>
  <c r="B12" i="31"/>
  <c r="C12" i="31"/>
  <c r="G12" i="31"/>
  <c r="H7" i="32"/>
  <c r="H8" i="32"/>
  <c r="L7" i="32"/>
  <c r="L8" i="32"/>
  <c r="P7" i="32"/>
  <c r="T7" i="32"/>
  <c r="T8" i="32"/>
  <c r="N15" i="32"/>
  <c r="L15" i="32"/>
  <c r="U15" i="32"/>
  <c r="B12" i="33"/>
  <c r="C12" i="33"/>
  <c r="B15" i="33"/>
  <c r="H18" i="33"/>
  <c r="L18" i="33"/>
  <c r="U18" i="32"/>
  <c r="Q18" i="32"/>
  <c r="P15" i="32"/>
  <c r="C15" i="32"/>
  <c r="Q15" i="32"/>
  <c r="H15" i="32"/>
  <c r="M15" i="32"/>
  <c r="I15" i="32"/>
  <c r="E15" i="32"/>
  <c r="S15" i="32"/>
  <c r="D15" i="32"/>
  <c r="T15" i="32"/>
  <c r="V15" i="32"/>
  <c r="F12" i="32"/>
  <c r="J12" i="32"/>
  <c r="R12" i="32"/>
  <c r="V12" i="32"/>
  <c r="F18" i="32"/>
  <c r="V18" i="32"/>
  <c r="D18" i="32"/>
  <c r="M18" i="32"/>
  <c r="O15" i="32"/>
  <c r="K15" i="32"/>
  <c r="G15" i="32"/>
  <c r="L12" i="32"/>
  <c r="E12" i="32"/>
  <c r="U12" i="32"/>
  <c r="H12" i="32"/>
  <c r="P12" i="32"/>
  <c r="K12" i="32"/>
  <c r="I12" i="32"/>
  <c r="B12" i="32"/>
  <c r="T12" i="32"/>
  <c r="N12" i="32"/>
  <c r="D12" i="32"/>
  <c r="M12" i="32"/>
  <c r="Q12" i="32"/>
  <c r="E18" i="33"/>
  <c r="Q18" i="33"/>
  <c r="U18" i="33"/>
  <c r="N18" i="33"/>
  <c r="R18" i="33"/>
  <c r="D15" i="33"/>
  <c r="P15" i="33"/>
  <c r="T15" i="33"/>
  <c r="J15" i="33"/>
  <c r="V15" i="33"/>
  <c r="E15" i="33"/>
  <c r="I15" i="33"/>
  <c r="M15" i="33"/>
  <c r="Q15" i="33"/>
  <c r="U15" i="33"/>
  <c r="I4" i="33"/>
  <c r="I5" i="33"/>
  <c r="G4" i="33"/>
  <c r="G5" i="33"/>
  <c r="G15" i="33"/>
  <c r="K15" i="33"/>
  <c r="O15" i="33"/>
  <c r="S15" i="33"/>
  <c r="U4" i="33"/>
  <c r="U5" i="33"/>
  <c r="M4" i="33"/>
  <c r="M5" i="33"/>
  <c r="D4" i="33"/>
  <c r="D5" i="33"/>
  <c r="V4" i="33"/>
  <c r="V5" i="33"/>
  <c r="R4" i="33"/>
  <c r="R5" i="33"/>
  <c r="N4" i="33"/>
  <c r="N5" i="33"/>
  <c r="J4" i="33"/>
  <c r="J5" i="33"/>
  <c r="E12" i="33"/>
  <c r="I12" i="33"/>
  <c r="M12" i="33"/>
  <c r="Q12" i="33"/>
  <c r="U12" i="33"/>
  <c r="T4" i="33"/>
  <c r="T5" i="33"/>
  <c r="L4" i="33"/>
  <c r="L5" i="33"/>
  <c r="H4" i="33"/>
  <c r="H5" i="33"/>
  <c r="F4" i="33"/>
  <c r="F5" i="33"/>
  <c r="D12" i="33"/>
  <c r="H12" i="33"/>
  <c r="L12" i="33"/>
  <c r="P12" i="33"/>
  <c r="T12" i="33"/>
  <c r="G18" i="33"/>
  <c r="K18" i="33"/>
  <c r="J12" i="33"/>
  <c r="N12" i="33"/>
  <c r="G12" i="33"/>
  <c r="K12" i="33"/>
  <c r="O12" i="33"/>
  <c r="S12" i="33"/>
  <c r="D12" i="34"/>
  <c r="E18" i="34"/>
  <c r="I18" i="34"/>
  <c r="M18" i="34"/>
  <c r="Q18" i="34"/>
  <c r="U18" i="34"/>
  <c r="B18" i="34"/>
  <c r="P18" i="34"/>
  <c r="T18" i="34"/>
  <c r="H18" i="34"/>
  <c r="D18" i="34"/>
  <c r="S18" i="34"/>
  <c r="O18" i="34"/>
  <c r="K18" i="34"/>
  <c r="G18" i="34"/>
  <c r="C18" i="34"/>
  <c r="L18" i="34"/>
  <c r="F18" i="34"/>
  <c r="J18" i="34"/>
  <c r="N18" i="34"/>
  <c r="R18" i="34"/>
  <c r="V18" i="34"/>
  <c r="I12" i="34"/>
  <c r="C7" i="35"/>
  <c r="C8" i="35"/>
  <c r="T12" i="35"/>
  <c r="P12" i="35"/>
  <c r="D12" i="35"/>
  <c r="S12" i="35"/>
  <c r="G12" i="35"/>
  <c r="C12" i="35"/>
  <c r="N12" i="35"/>
  <c r="J12" i="35"/>
  <c r="U12" i="35"/>
  <c r="Q12" i="35"/>
  <c r="E12" i="35"/>
  <c r="G15" i="35"/>
  <c r="V18" i="35"/>
  <c r="R18" i="35"/>
  <c r="N18" i="35"/>
  <c r="J18" i="35"/>
  <c r="F18" i="35"/>
  <c r="B18" i="35"/>
  <c r="U18" i="35"/>
  <c r="Q18" i="35"/>
  <c r="M18" i="35"/>
  <c r="I18" i="35"/>
  <c r="E18" i="35"/>
  <c r="T18" i="35"/>
  <c r="P18" i="35"/>
  <c r="L18" i="35"/>
  <c r="H18" i="35"/>
  <c r="D18" i="35"/>
  <c r="S18" i="35"/>
  <c r="O18" i="35"/>
  <c r="K18" i="35"/>
  <c r="G18" i="35"/>
  <c r="C18" i="35"/>
  <c r="B15" i="36"/>
  <c r="B15" i="37"/>
  <c r="V4" i="37"/>
  <c r="V5" i="37"/>
  <c r="G4" i="37"/>
  <c r="M4" i="37"/>
  <c r="M4" i="38"/>
  <c r="M5" i="38"/>
  <c r="T4" i="37"/>
  <c r="T5" i="37"/>
  <c r="U15" i="25"/>
  <c r="L15" i="25"/>
  <c r="G15" i="25"/>
  <c r="B15" i="25"/>
  <c r="M15" i="25"/>
  <c r="T15" i="25"/>
  <c r="K9" i="23"/>
  <c r="E12" i="23"/>
  <c r="C15" i="23"/>
  <c r="S15" i="23"/>
  <c r="I12" i="23"/>
  <c r="T15" i="23"/>
  <c r="U15" i="23"/>
  <c r="C12" i="23"/>
  <c r="H15" i="23"/>
  <c r="E9" i="23"/>
  <c r="H9" i="23"/>
  <c r="P9" i="23"/>
  <c r="K12" i="23"/>
  <c r="Q15" i="23"/>
  <c r="G12" i="23"/>
  <c r="S5" i="25"/>
  <c r="M5" i="26"/>
  <c r="M5" i="25"/>
  <c r="D4" i="26"/>
  <c r="D5" i="26"/>
  <c r="D5" i="25"/>
  <c r="G18" i="20"/>
  <c r="C18" i="20"/>
  <c r="L18" i="20"/>
  <c r="R15" i="25"/>
  <c r="P5" i="25"/>
  <c r="U9" i="25"/>
  <c r="F5" i="7"/>
  <c r="P15" i="22"/>
  <c r="F15" i="22"/>
  <c r="I5" i="17"/>
  <c r="D5" i="11"/>
  <c r="N18" i="21"/>
  <c r="F8" i="17"/>
  <c r="P9" i="12"/>
  <c r="D15" i="18"/>
  <c r="C9" i="12"/>
  <c r="F9" i="12"/>
  <c r="L9" i="12"/>
  <c r="Q9" i="12"/>
  <c r="B8" i="12"/>
  <c r="B9" i="12"/>
  <c r="H9" i="12"/>
  <c r="M9" i="12"/>
  <c r="R9" i="12"/>
  <c r="F12" i="25"/>
  <c r="H12" i="25"/>
  <c r="U9" i="12"/>
  <c r="J9" i="12"/>
  <c r="S12" i="18"/>
  <c r="L15" i="18"/>
  <c r="M12" i="18"/>
  <c r="E5" i="18"/>
  <c r="E6" i="18"/>
  <c r="B4" i="18"/>
  <c r="B5" i="18"/>
  <c r="S12" i="23"/>
  <c r="E4" i="20"/>
  <c r="E5" i="20"/>
  <c r="S5" i="23"/>
  <c r="D5" i="23"/>
  <c r="O4" i="26"/>
  <c r="O5" i="26"/>
  <c r="G4" i="25"/>
  <c r="G5" i="25"/>
  <c r="J12" i="29"/>
  <c r="D15" i="29"/>
  <c r="D12" i="29"/>
  <c r="C15" i="29"/>
  <c r="U15" i="34"/>
  <c r="H15" i="34"/>
  <c r="L5" i="32"/>
  <c r="V5" i="32"/>
  <c r="C11" i="21"/>
  <c r="G12" i="25"/>
  <c r="B12" i="28"/>
  <c r="Q12" i="28"/>
  <c r="B17" i="28"/>
  <c r="P18" i="28"/>
  <c r="I9" i="29"/>
  <c r="G12" i="29"/>
  <c r="E8" i="33"/>
  <c r="I8" i="33"/>
  <c r="Q8" i="33"/>
  <c r="T18" i="31"/>
  <c r="J5" i="32"/>
  <c r="T5" i="32"/>
  <c r="D4" i="30"/>
  <c r="D5" i="30"/>
  <c r="C8" i="27"/>
  <c r="C9" i="27"/>
  <c r="N5" i="32"/>
  <c r="F5" i="32"/>
  <c r="P5" i="32"/>
  <c r="C15" i="33"/>
  <c r="E8" i="32"/>
  <c r="H5" i="32"/>
  <c r="R5" i="32"/>
  <c r="C4" i="30"/>
  <c r="C5" i="30"/>
  <c r="C8" i="33"/>
  <c r="S6" i="18"/>
  <c r="P4" i="28"/>
  <c r="P5" i="28"/>
  <c r="E4" i="21"/>
  <c r="M5" i="28"/>
  <c r="L6" i="18"/>
  <c r="B18" i="28"/>
  <c r="C18" i="28"/>
  <c r="S18" i="28"/>
  <c r="I18" i="28"/>
  <c r="D18" i="28"/>
  <c r="G18" i="28"/>
  <c r="H18" i="28"/>
  <c r="M18" i="28"/>
  <c r="R18" i="28"/>
  <c r="K18" i="28"/>
  <c r="E18" i="28"/>
  <c r="L18" i="28"/>
  <c r="O18" i="28"/>
  <c r="G4" i="26"/>
  <c r="G5" i="26"/>
  <c r="D4" i="28"/>
  <c r="D5" i="28"/>
  <c r="C5" i="40"/>
  <c r="N4" i="40"/>
  <c r="M8" i="40"/>
  <c r="M9" i="40"/>
  <c r="Q8" i="40"/>
  <c r="Q9" i="40"/>
  <c r="I4" i="40"/>
  <c r="I5" i="40"/>
  <c r="E4" i="40"/>
  <c r="E5" i="40"/>
  <c r="R4" i="40"/>
  <c r="R4" i="41"/>
  <c r="R4" i="42"/>
  <c r="H4" i="40"/>
  <c r="H5" i="40"/>
  <c r="L4" i="40"/>
  <c r="L5" i="40"/>
  <c r="L4" i="41"/>
  <c r="T4" i="40"/>
  <c r="T5" i="40"/>
  <c r="T9" i="40"/>
  <c r="R9" i="40"/>
  <c r="B9" i="40"/>
  <c r="P9" i="40"/>
  <c r="G9" i="40"/>
  <c r="D9" i="41"/>
  <c r="G9" i="41"/>
  <c r="E9" i="41"/>
  <c r="F9" i="41"/>
  <c r="J9" i="41"/>
  <c r="N9" i="41"/>
  <c r="R9" i="41"/>
  <c r="S9" i="41"/>
  <c r="M9" i="42"/>
  <c r="N9" i="42"/>
  <c r="V9" i="42"/>
  <c r="P9" i="42"/>
  <c r="Q9" i="42"/>
  <c r="C9" i="42"/>
  <c r="O9" i="42"/>
  <c r="S9" i="42"/>
  <c r="E9" i="42"/>
  <c r="U9" i="42"/>
  <c r="F9" i="42"/>
  <c r="O8" i="43"/>
  <c r="O9" i="43"/>
  <c r="D9" i="43"/>
  <c r="H9" i="43"/>
  <c r="E9" i="43"/>
  <c r="I9" i="43"/>
  <c r="T9" i="43"/>
  <c r="G9" i="43"/>
  <c r="C9" i="43"/>
  <c r="S9" i="43"/>
  <c r="T9" i="44"/>
  <c r="L4" i="44"/>
  <c r="L5" i="44"/>
  <c r="T4" i="44"/>
  <c r="T5" i="44"/>
  <c r="D4" i="44"/>
  <c r="D5" i="44"/>
  <c r="H4" i="44"/>
  <c r="H5" i="44"/>
  <c r="C9" i="44"/>
  <c r="G9" i="44"/>
  <c r="S9" i="44"/>
  <c r="F4" i="44"/>
  <c r="F5" i="44"/>
  <c r="K4" i="44"/>
  <c r="V4" i="44"/>
  <c r="V5" i="44"/>
  <c r="G4" i="44"/>
  <c r="R4" i="44"/>
  <c r="R5" i="44"/>
  <c r="E9" i="44"/>
  <c r="I9" i="44"/>
  <c r="U9" i="44"/>
  <c r="S4" i="44"/>
  <c r="N9" i="44"/>
  <c r="R9" i="44"/>
  <c r="E4" i="44"/>
  <c r="I4" i="44"/>
  <c r="I5" i="44"/>
  <c r="M4" i="44"/>
  <c r="M5" i="44"/>
  <c r="Q4" i="44"/>
  <c r="Q5" i="44"/>
  <c r="U4" i="44"/>
  <c r="U5" i="44"/>
  <c r="F18" i="45"/>
  <c r="J18" i="45"/>
  <c r="N18" i="45"/>
  <c r="R18" i="45"/>
  <c r="V18" i="45"/>
  <c r="D9" i="45"/>
  <c r="H9" i="45"/>
  <c r="E15" i="45"/>
  <c r="I15" i="45"/>
  <c r="M15" i="45"/>
  <c r="Q15" i="45"/>
  <c r="U15" i="45"/>
  <c r="F15" i="45"/>
  <c r="J15" i="45"/>
  <c r="N15" i="45"/>
  <c r="R15" i="45"/>
  <c r="V15" i="45"/>
  <c r="C15" i="45"/>
  <c r="G15" i="45"/>
  <c r="K15" i="45"/>
  <c r="O15" i="45"/>
  <c r="S15" i="45"/>
  <c r="C9" i="45"/>
  <c r="S9" i="45"/>
  <c r="D15" i="45"/>
  <c r="H15" i="45"/>
  <c r="L15" i="45"/>
  <c r="P15" i="45"/>
  <c r="T15" i="45"/>
  <c r="F12" i="45"/>
  <c r="J12" i="45"/>
  <c r="N12" i="45"/>
  <c r="R12" i="45"/>
  <c r="V12" i="45"/>
  <c r="E9" i="45"/>
  <c r="C12" i="45"/>
  <c r="G12" i="45"/>
  <c r="K12" i="45"/>
  <c r="O12" i="45"/>
  <c r="S12" i="45"/>
  <c r="D12" i="45"/>
  <c r="H12" i="45"/>
  <c r="L12" i="45"/>
  <c r="P12" i="45"/>
  <c r="T12" i="45"/>
  <c r="E12" i="45"/>
  <c r="I12" i="45"/>
  <c r="M12" i="45"/>
  <c r="Q12" i="45"/>
  <c r="U12" i="45"/>
  <c r="L9" i="45"/>
  <c r="T9" i="45"/>
  <c r="G9" i="45"/>
  <c r="I9" i="45"/>
  <c r="M9" i="45"/>
  <c r="Q9" i="45"/>
  <c r="U9" i="45"/>
  <c r="K9" i="45"/>
  <c r="F9" i="45"/>
  <c r="J9" i="45"/>
  <c r="R9" i="45"/>
  <c r="V9" i="45"/>
  <c r="O9" i="45"/>
  <c r="I9" i="46"/>
  <c r="U9" i="46"/>
  <c r="J9" i="46"/>
  <c r="V9" i="46"/>
  <c r="S9" i="46"/>
  <c r="Q12" i="26"/>
  <c r="U6" i="46"/>
  <c r="B6" i="46"/>
  <c r="L6" i="46"/>
  <c r="O6" i="46"/>
  <c r="T6" i="46"/>
  <c r="F6" i="46"/>
  <c r="K6" i="46"/>
  <c r="I6" i="46"/>
  <c r="R6" i="46"/>
  <c r="N6" i="46"/>
  <c r="M6" i="46"/>
  <c r="S6" i="46"/>
  <c r="V6" i="46"/>
  <c r="D6" i="46"/>
  <c r="Q6" i="46"/>
  <c r="G6" i="46"/>
  <c r="C6" i="46"/>
  <c r="J6" i="46"/>
  <c r="P6" i="46"/>
  <c r="H6" i="46"/>
  <c r="E6" i="46"/>
  <c r="H9" i="48"/>
  <c r="Q12" i="48"/>
  <c r="I12" i="48"/>
  <c r="M12" i="48"/>
  <c r="U12" i="48"/>
  <c r="E12" i="48"/>
  <c r="F12" i="48"/>
  <c r="J12" i="48"/>
  <c r="N12" i="48"/>
  <c r="R12" i="48"/>
  <c r="V12" i="48"/>
  <c r="D12" i="48"/>
  <c r="H12" i="48"/>
  <c r="L12" i="48"/>
  <c r="P12" i="48"/>
  <c r="T12" i="48"/>
  <c r="F6" i="48"/>
  <c r="J6" i="48"/>
  <c r="N6" i="48"/>
  <c r="R6" i="48"/>
  <c r="V6" i="48"/>
  <c r="K6" i="48"/>
  <c r="O6" i="48"/>
  <c r="M9" i="48"/>
  <c r="Q9" i="48"/>
  <c r="U9" i="48"/>
  <c r="L9" i="48"/>
  <c r="F9" i="48"/>
  <c r="J9" i="48"/>
  <c r="N9" i="48"/>
  <c r="R9" i="48"/>
  <c r="V9" i="48"/>
  <c r="P9" i="48"/>
  <c r="C9" i="48"/>
  <c r="G9" i="48"/>
  <c r="K9" i="48"/>
  <c r="O9" i="48"/>
  <c r="D9" i="48"/>
  <c r="T9" i="48"/>
  <c r="E18" i="49"/>
  <c r="I18" i="49"/>
  <c r="M18" i="49"/>
  <c r="Q18" i="49"/>
  <c r="U18" i="49"/>
  <c r="F18" i="49"/>
  <c r="J18" i="49"/>
  <c r="N18" i="49"/>
  <c r="R18" i="49"/>
  <c r="V18" i="49"/>
  <c r="C18" i="49"/>
  <c r="G18" i="49"/>
  <c r="K18" i="49"/>
  <c r="O18" i="49"/>
  <c r="S18" i="49"/>
  <c r="C15" i="49"/>
  <c r="T15" i="49"/>
  <c r="P15" i="49"/>
  <c r="L15" i="49"/>
  <c r="H15" i="49"/>
  <c r="D15" i="49"/>
  <c r="R15" i="49"/>
  <c r="N15" i="49"/>
  <c r="J15" i="49"/>
  <c r="D12" i="49"/>
  <c r="H12" i="49"/>
  <c r="L12" i="49"/>
  <c r="P12" i="49"/>
  <c r="T12" i="49"/>
  <c r="G9" i="49"/>
  <c r="F12" i="49"/>
  <c r="J12" i="49"/>
  <c r="N12" i="49"/>
  <c r="R12" i="49"/>
  <c r="V12" i="49"/>
  <c r="G4" i="49"/>
  <c r="G4" i="50"/>
  <c r="G5" i="50"/>
  <c r="K4" i="49"/>
  <c r="K4" i="50"/>
  <c r="K5" i="50"/>
  <c r="O4" i="49"/>
  <c r="O4" i="50"/>
  <c r="O5" i="50"/>
  <c r="L8" i="49"/>
  <c r="L9" i="49"/>
  <c r="T8" i="49"/>
  <c r="T9" i="49"/>
  <c r="D8" i="49"/>
  <c r="D9" i="49"/>
  <c r="C4" i="49"/>
  <c r="C4" i="50"/>
  <c r="C5" i="50"/>
  <c r="C5" i="49"/>
  <c r="S4" i="49"/>
  <c r="S4" i="50"/>
  <c r="S5" i="50"/>
  <c r="J4" i="49"/>
  <c r="R4" i="49"/>
  <c r="R4" i="50"/>
  <c r="R5" i="50"/>
  <c r="P9" i="49"/>
  <c r="N8" i="49"/>
  <c r="N9" i="49"/>
  <c r="F8" i="49"/>
  <c r="F9" i="49"/>
  <c r="V8" i="49"/>
  <c r="V9" i="49"/>
  <c r="I15" i="49"/>
  <c r="M15" i="49"/>
  <c r="Q15" i="49"/>
  <c r="U15" i="49"/>
  <c r="B9" i="49"/>
  <c r="I9" i="49"/>
  <c r="Q9" i="49"/>
  <c r="K9" i="49"/>
  <c r="R9" i="49"/>
  <c r="P4" i="49"/>
  <c r="P4" i="50"/>
  <c r="P5" i="50"/>
  <c r="P5" i="49"/>
  <c r="E4" i="49"/>
  <c r="E4" i="50"/>
  <c r="E5" i="50"/>
  <c r="E5" i="49"/>
  <c r="I4" i="49"/>
  <c r="I4" i="50"/>
  <c r="I5" i="50"/>
  <c r="M4" i="49"/>
  <c r="M4" i="50"/>
  <c r="M5" i="50"/>
  <c r="M5" i="49"/>
  <c r="Q4" i="49"/>
  <c r="Q4" i="50"/>
  <c r="Q5" i="50"/>
  <c r="U4" i="49"/>
  <c r="U4" i="50"/>
  <c r="U5" i="50"/>
  <c r="U5" i="49"/>
  <c r="Q12" i="22"/>
  <c r="L12" i="22"/>
  <c r="O12" i="22"/>
  <c r="P18" i="22"/>
  <c r="O18" i="22"/>
  <c r="T18" i="22"/>
  <c r="R12" i="11"/>
  <c r="B12" i="11"/>
  <c r="Q12" i="11"/>
  <c r="T12" i="11"/>
  <c r="S12" i="11"/>
  <c r="C12" i="11"/>
  <c r="F12" i="11"/>
  <c r="G12" i="11"/>
  <c r="N4" i="28"/>
  <c r="N5" i="28"/>
  <c r="T12" i="13"/>
  <c r="P12" i="13"/>
  <c r="G12" i="13"/>
  <c r="U12" i="13"/>
  <c r="J12" i="13"/>
  <c r="L8" i="38"/>
  <c r="V4" i="38"/>
  <c r="M5" i="19"/>
  <c r="M4" i="20"/>
  <c r="S12" i="21"/>
  <c r="E12" i="21"/>
  <c r="R12" i="21"/>
  <c r="H12" i="21"/>
  <c r="G12" i="21"/>
  <c r="I12" i="21"/>
  <c r="B12" i="21"/>
  <c r="K12" i="21"/>
  <c r="J12" i="21"/>
  <c r="R5" i="29"/>
  <c r="R4" i="30"/>
  <c r="R5" i="30"/>
  <c r="H8" i="38"/>
  <c r="T8" i="38"/>
  <c r="T9" i="38"/>
  <c r="T5" i="38"/>
  <c r="O4" i="28"/>
  <c r="O5" i="28"/>
  <c r="J4" i="20"/>
  <c r="F8" i="20"/>
  <c r="M12" i="13"/>
  <c r="E12" i="13"/>
  <c r="H6" i="18"/>
  <c r="B14" i="26"/>
  <c r="B7" i="26"/>
  <c r="B8" i="26"/>
  <c r="I18" i="26"/>
  <c r="Q18" i="26"/>
  <c r="V4" i="45"/>
  <c r="V5" i="45"/>
  <c r="R5" i="40"/>
  <c r="P15" i="8"/>
  <c r="L4" i="26"/>
  <c r="D12" i="19"/>
  <c r="F18" i="21"/>
  <c r="S18" i="21"/>
  <c r="T18" i="21"/>
  <c r="F4" i="28"/>
  <c r="F5" i="28"/>
  <c r="M9" i="19"/>
  <c r="O12" i="21"/>
  <c r="U12" i="11"/>
  <c r="I12" i="11"/>
  <c r="U12" i="25"/>
  <c r="D12" i="25"/>
  <c r="B12" i="25"/>
  <c r="Q12" i="25"/>
  <c r="C12" i="25"/>
  <c r="R12" i="25"/>
  <c r="M12" i="25"/>
  <c r="I12" i="25"/>
  <c r="S12" i="25"/>
  <c r="K12" i="25"/>
  <c r="Q8" i="25"/>
  <c r="Q4" i="25"/>
  <c r="Q5" i="25"/>
  <c r="K8" i="25"/>
  <c r="K4" i="25"/>
  <c r="N4" i="34"/>
  <c r="N5" i="34"/>
  <c r="E4" i="41"/>
  <c r="M4" i="39"/>
  <c r="M5" i="39"/>
  <c r="F9" i="8"/>
  <c r="G12" i="8"/>
  <c r="G5" i="19"/>
  <c r="G4" i="20"/>
  <c r="O8" i="20"/>
  <c r="O4" i="20"/>
  <c r="D8" i="38"/>
  <c r="P8" i="38"/>
  <c r="P9" i="38"/>
  <c r="P6" i="18"/>
  <c r="T12" i="21"/>
  <c r="P12" i="21"/>
  <c r="O15" i="12"/>
  <c r="Q12" i="13"/>
  <c r="I12" i="13"/>
  <c r="T12" i="7"/>
  <c r="L15" i="7"/>
  <c r="J9" i="7"/>
  <c r="G12" i="7"/>
  <c r="K12" i="19"/>
  <c r="G9" i="19"/>
  <c r="H12" i="19"/>
  <c r="Q15" i="19"/>
  <c r="O12" i="19"/>
  <c r="D15" i="19"/>
  <c r="N12" i="19"/>
  <c r="I12" i="19"/>
  <c r="H15" i="19"/>
  <c r="B15" i="19"/>
  <c r="M12" i="19"/>
  <c r="H9" i="19"/>
  <c r="J15" i="19"/>
  <c r="H8" i="25"/>
  <c r="H4" i="25"/>
  <c r="H5" i="25"/>
  <c r="F15" i="26"/>
  <c r="N15" i="26"/>
  <c r="H18" i="26"/>
  <c r="J18" i="26"/>
  <c r="T18" i="26"/>
  <c r="R18" i="26"/>
  <c r="B18" i="26"/>
  <c r="G18" i="26"/>
  <c r="L18" i="26"/>
  <c r="K18" i="26"/>
  <c r="P18" i="26"/>
  <c r="O18" i="26"/>
  <c r="D18" i="26"/>
  <c r="S18" i="26"/>
  <c r="E18" i="26"/>
  <c r="U18" i="26"/>
  <c r="K5" i="44"/>
  <c r="K4" i="45"/>
  <c r="K5" i="45"/>
  <c r="R5" i="41"/>
  <c r="G4" i="28"/>
  <c r="G5" i="28"/>
  <c r="T6" i="18"/>
  <c r="J6" i="18"/>
  <c r="C12" i="21"/>
  <c r="C9" i="19"/>
  <c r="N12" i="21"/>
  <c r="D9" i="7"/>
  <c r="M5" i="37"/>
  <c r="B7" i="35"/>
  <c r="B8" i="35"/>
  <c r="B7" i="22"/>
  <c r="B8" i="22"/>
  <c r="J9" i="22"/>
  <c r="L12" i="21"/>
  <c r="H15" i="7"/>
  <c r="C18" i="26"/>
  <c r="S12" i="13"/>
  <c r="C11" i="20"/>
  <c r="B10" i="20"/>
  <c r="D8" i="21"/>
  <c r="D4" i="21"/>
  <c r="J18" i="22"/>
  <c r="F18" i="22"/>
  <c r="D12" i="22"/>
  <c r="B15" i="23"/>
  <c r="D12" i="23"/>
  <c r="J12" i="23"/>
  <c r="U12" i="23"/>
  <c r="H12" i="23"/>
  <c r="N12" i="23"/>
  <c r="D15" i="23"/>
  <c r="K15" i="23"/>
  <c r="R12" i="23"/>
  <c r="P12" i="23"/>
  <c r="L15" i="23"/>
  <c r="T12" i="23"/>
  <c r="I15" i="23"/>
  <c r="F9" i="23"/>
  <c r="M9" i="23"/>
  <c r="M15" i="23"/>
  <c r="Q12" i="23"/>
  <c r="N9" i="23"/>
  <c r="E15" i="23"/>
  <c r="M12" i="23"/>
  <c r="O12" i="23"/>
  <c r="R5" i="23"/>
  <c r="R4" i="25"/>
  <c r="B15" i="30"/>
  <c r="R15" i="30"/>
  <c r="C15" i="30"/>
  <c r="S15" i="30"/>
  <c r="D15" i="30"/>
  <c r="T15" i="30"/>
  <c r="M15" i="30"/>
  <c r="G15" i="30"/>
  <c r="H15" i="30"/>
  <c r="Q15" i="30"/>
  <c r="O15" i="30"/>
  <c r="L15" i="30"/>
  <c r="I15" i="30"/>
  <c r="N12" i="27"/>
  <c r="D12" i="27"/>
  <c r="G12" i="27"/>
  <c r="C12" i="27"/>
  <c r="K12" i="27"/>
  <c r="B12" i="27"/>
  <c r="R12" i="27"/>
  <c r="U12" i="27"/>
  <c r="S12" i="27"/>
  <c r="I12" i="27"/>
  <c r="J12" i="27"/>
  <c r="F12" i="27"/>
  <c r="M12" i="27"/>
  <c r="R9" i="27"/>
  <c r="P9" i="27"/>
  <c r="L9" i="27"/>
  <c r="M9" i="27"/>
  <c r="J9" i="27"/>
  <c r="U9" i="27"/>
  <c r="B9" i="27"/>
  <c r="F9" i="27"/>
  <c r="K9" i="27"/>
  <c r="G9" i="27"/>
  <c r="T9" i="27"/>
  <c r="Q9" i="27"/>
  <c r="E8" i="31"/>
  <c r="B7" i="31"/>
  <c r="B8" i="31"/>
  <c r="I9" i="31"/>
  <c r="L8" i="33"/>
  <c r="L4" i="35"/>
  <c r="L5" i="35"/>
  <c r="O8" i="33"/>
  <c r="O4" i="33"/>
  <c r="O5" i="33"/>
  <c r="C5" i="29"/>
  <c r="S4" i="34"/>
  <c r="S5" i="34"/>
  <c r="S4" i="35"/>
  <c r="S5" i="35"/>
  <c r="S5" i="32"/>
  <c r="S4" i="33"/>
  <c r="S5" i="33"/>
  <c r="P4" i="35"/>
  <c r="P5" i="35"/>
  <c r="P4" i="34"/>
  <c r="P5" i="34"/>
  <c r="P4" i="33"/>
  <c r="P5" i="33"/>
  <c r="B18" i="20"/>
  <c r="S18" i="20"/>
  <c r="S15" i="25"/>
  <c r="K15" i="25"/>
  <c r="C15" i="25"/>
  <c r="D15" i="25"/>
  <c r="I15" i="25"/>
  <c r="N15" i="25"/>
  <c r="O15" i="25"/>
  <c r="Q15" i="25"/>
  <c r="F15" i="25"/>
  <c r="E15" i="25"/>
  <c r="J15" i="25"/>
  <c r="L15" i="11"/>
  <c r="C15" i="11"/>
  <c r="G12" i="12"/>
  <c r="M15" i="13"/>
  <c r="S9" i="7"/>
  <c r="H15" i="8"/>
  <c r="S15" i="9"/>
  <c r="L15" i="9"/>
  <c r="H9" i="9"/>
  <c r="G12" i="9"/>
  <c r="L12" i="9"/>
  <c r="E12" i="9"/>
  <c r="D15" i="9"/>
  <c r="J12" i="9"/>
  <c r="I9" i="9"/>
  <c r="I12" i="9"/>
  <c r="L9" i="9"/>
  <c r="O12" i="9"/>
  <c r="T12" i="9"/>
  <c r="S9" i="9"/>
  <c r="S12" i="9"/>
  <c r="K12" i="9"/>
  <c r="Q9" i="18"/>
  <c r="E9" i="18"/>
  <c r="S15" i="19"/>
  <c r="J12" i="19"/>
  <c r="F9" i="19"/>
  <c r="U18" i="22"/>
  <c r="M18" i="22"/>
  <c r="K12" i="22"/>
  <c r="C7" i="22"/>
  <c r="C8" i="22"/>
  <c r="C11" i="22"/>
  <c r="C12" i="22"/>
  <c r="B18" i="33"/>
  <c r="P18" i="33"/>
  <c r="F18" i="33"/>
  <c r="V18" i="33"/>
  <c r="O18" i="33"/>
  <c r="D18" i="33"/>
  <c r="T18" i="33"/>
  <c r="J18" i="33"/>
  <c r="S18" i="33"/>
  <c r="M18" i="33"/>
  <c r="I18" i="33"/>
  <c r="T15" i="34"/>
  <c r="G15" i="34"/>
  <c r="L12" i="35"/>
  <c r="O12" i="35"/>
  <c r="V12" i="35"/>
  <c r="F12" i="35"/>
  <c r="M12" i="35"/>
  <c r="H12" i="35"/>
  <c r="K12" i="35"/>
  <c r="R12" i="35"/>
  <c r="B12" i="35"/>
  <c r="I12" i="35"/>
  <c r="P8" i="36"/>
  <c r="P4" i="36"/>
  <c r="P5" i="36"/>
  <c r="C8" i="37"/>
  <c r="E9" i="38"/>
  <c r="Q15" i="11"/>
  <c r="B15" i="13"/>
  <c r="T15" i="13"/>
  <c r="E15" i="13"/>
  <c r="G15" i="13"/>
  <c r="N15" i="13"/>
  <c r="M15" i="9"/>
  <c r="G15" i="9"/>
  <c r="R12" i="9"/>
  <c r="C9" i="18"/>
  <c r="S9" i="18"/>
  <c r="S15" i="18"/>
  <c r="F12" i="18"/>
  <c r="I15" i="18"/>
  <c r="Q12" i="18"/>
  <c r="F9" i="18"/>
  <c r="P15" i="18"/>
  <c r="H15" i="18"/>
  <c r="G9" i="18"/>
  <c r="J12" i="18"/>
  <c r="M15" i="18"/>
  <c r="I12" i="18"/>
  <c r="K12" i="18"/>
  <c r="G12" i="18"/>
  <c r="T9" i="18"/>
  <c r="P9" i="18"/>
  <c r="I9" i="19"/>
  <c r="J8" i="26"/>
  <c r="J9" i="26"/>
  <c r="E12" i="26"/>
  <c r="N12" i="26"/>
  <c r="U12" i="26"/>
  <c r="G12" i="26"/>
  <c r="M5" i="29"/>
  <c r="M4" i="30"/>
  <c r="M5" i="30"/>
  <c r="C8" i="30"/>
  <c r="S12" i="31"/>
  <c r="F12" i="31"/>
  <c r="L12" i="31"/>
  <c r="J12" i="31"/>
  <c r="K12" i="31"/>
  <c r="N12" i="31"/>
  <c r="P12" i="31"/>
  <c r="R12" i="31"/>
  <c r="O12" i="31"/>
  <c r="E12" i="31"/>
  <c r="Q12" i="31"/>
  <c r="C18" i="32"/>
  <c r="I18" i="32"/>
  <c r="B18" i="32"/>
  <c r="N18" i="32"/>
  <c r="R18" i="32"/>
  <c r="P18" i="32"/>
  <c r="E18" i="32"/>
  <c r="T18" i="32"/>
  <c r="J18" i="32"/>
  <c r="S18" i="32"/>
  <c r="H18" i="32"/>
  <c r="V8" i="33"/>
  <c r="V4" i="35"/>
  <c r="V5" i="35"/>
  <c r="E4" i="34"/>
  <c r="E5" i="34"/>
  <c r="E4" i="35"/>
  <c r="E5" i="35"/>
  <c r="E5" i="32"/>
  <c r="T4" i="35"/>
  <c r="T5" i="35"/>
  <c r="T4" i="34"/>
  <c r="T5" i="34"/>
  <c r="J5" i="36"/>
  <c r="J4" i="37"/>
  <c r="J5" i="37"/>
  <c r="D8" i="39"/>
  <c r="H8" i="39"/>
  <c r="L8" i="39"/>
  <c r="P8" i="39"/>
  <c r="T4" i="39"/>
  <c r="T5" i="39"/>
  <c r="T8" i="39"/>
  <c r="U8" i="40"/>
  <c r="U9" i="40"/>
  <c r="U4" i="40"/>
  <c r="U5" i="40"/>
  <c r="J4" i="41"/>
  <c r="J5" i="40"/>
  <c r="M8" i="43"/>
  <c r="M9" i="43"/>
  <c r="N15" i="22"/>
  <c r="F15" i="11"/>
  <c r="O12" i="11"/>
  <c r="K15" i="13"/>
  <c r="H15" i="13"/>
  <c r="L12" i="13"/>
  <c r="I9" i="13"/>
  <c r="C15" i="8"/>
  <c r="Q15" i="18"/>
  <c r="R12" i="18"/>
  <c r="U15" i="19"/>
  <c r="F12" i="19"/>
  <c r="S9" i="19"/>
  <c r="O9" i="19"/>
  <c r="L5" i="19"/>
  <c r="L4" i="20"/>
  <c r="N8" i="20"/>
  <c r="N4" i="20"/>
  <c r="I12" i="28"/>
  <c r="M12" i="28"/>
  <c r="E12" i="28"/>
  <c r="E5" i="29"/>
  <c r="E4" i="30"/>
  <c r="E5" i="30"/>
  <c r="K4" i="30"/>
  <c r="K5" i="30"/>
  <c r="H4" i="41"/>
  <c r="H5" i="41"/>
  <c r="H15" i="11"/>
  <c r="E15" i="11"/>
  <c r="K12" i="13"/>
  <c r="C12" i="13"/>
  <c r="Q9" i="13"/>
  <c r="J9" i="13"/>
  <c r="L9" i="13"/>
  <c r="F15" i="9"/>
  <c r="P12" i="9"/>
  <c r="M15" i="19"/>
  <c r="F15" i="19"/>
  <c r="E12" i="19"/>
  <c r="F12" i="21"/>
  <c r="G8" i="30"/>
  <c r="G4" i="30"/>
  <c r="G5" i="30"/>
  <c r="O8" i="30"/>
  <c r="O4" i="30"/>
  <c r="O5" i="30"/>
  <c r="E8" i="36"/>
  <c r="E4" i="36"/>
  <c r="H8" i="36"/>
  <c r="H4" i="36"/>
  <c r="H4" i="37"/>
  <c r="H5" i="37"/>
  <c r="L8" i="36"/>
  <c r="L4" i="36"/>
  <c r="L4" i="37"/>
  <c r="L5" i="37"/>
  <c r="S8" i="36"/>
  <c r="S4" i="36"/>
  <c r="P8" i="41"/>
  <c r="P9" i="41"/>
  <c r="P4" i="41"/>
  <c r="T4" i="41"/>
  <c r="T5" i="41"/>
  <c r="T8" i="41"/>
  <c r="T9" i="41"/>
  <c r="O9" i="38"/>
  <c r="K15" i="19"/>
  <c r="F5" i="29"/>
  <c r="N5" i="29"/>
  <c r="P5" i="29"/>
  <c r="P4" i="30"/>
  <c r="P5" i="30"/>
  <c r="S5" i="29"/>
  <c r="S4" i="30"/>
  <c r="S5" i="30"/>
  <c r="I8" i="30"/>
  <c r="I4" i="30"/>
  <c r="I5" i="30"/>
  <c r="K18" i="27"/>
  <c r="G4" i="34"/>
  <c r="G5" i="34"/>
  <c r="G4" i="35"/>
  <c r="G5" i="35"/>
  <c r="G5" i="32"/>
  <c r="C8" i="32"/>
  <c r="C4" i="32"/>
  <c r="Q8" i="36"/>
  <c r="Q4" i="36"/>
  <c r="U8" i="36"/>
  <c r="U4" i="36"/>
  <c r="U4" i="37"/>
  <c r="J8" i="38"/>
  <c r="J9" i="38"/>
  <c r="R8" i="38"/>
  <c r="R8" i="39"/>
  <c r="V8" i="39"/>
  <c r="O8" i="40"/>
  <c r="O9" i="40"/>
  <c r="O4" i="40"/>
  <c r="O5" i="40"/>
  <c r="D4" i="35"/>
  <c r="D5" i="35"/>
  <c r="N8" i="39"/>
  <c r="C18" i="27"/>
  <c r="G18" i="31"/>
  <c r="K18" i="31"/>
  <c r="O18" i="31"/>
  <c r="D18" i="31"/>
  <c r="L4" i="34"/>
  <c r="L5" i="34"/>
  <c r="C18" i="33"/>
  <c r="D8" i="36"/>
  <c r="D4" i="36"/>
  <c r="N8" i="36"/>
  <c r="N4" i="36"/>
  <c r="N4" i="37"/>
  <c r="N4" i="38"/>
  <c r="V4" i="40"/>
  <c r="V5" i="40"/>
  <c r="V8" i="40"/>
  <c r="V9" i="40"/>
  <c r="G8" i="42"/>
  <c r="G9" i="42"/>
  <c r="K8" i="42"/>
  <c r="K9" i="42"/>
  <c r="K8" i="43"/>
  <c r="K9" i="43"/>
  <c r="H4" i="45"/>
  <c r="H5" i="45"/>
  <c r="R4" i="45"/>
  <c r="R5" i="45"/>
  <c r="L5" i="29"/>
  <c r="L4" i="30"/>
  <c r="L5" i="30"/>
  <c r="O12" i="29"/>
  <c r="M4" i="34"/>
  <c r="M5" i="34"/>
  <c r="M4" i="35"/>
  <c r="M5" i="35"/>
  <c r="M5" i="32"/>
  <c r="M6" i="32"/>
  <c r="V4" i="34"/>
  <c r="V5" i="34"/>
  <c r="Q4" i="35"/>
  <c r="Q5" i="35"/>
  <c r="K8" i="36"/>
  <c r="K4" i="36"/>
  <c r="O4" i="36"/>
  <c r="K4" i="40"/>
  <c r="K5" i="40"/>
  <c r="K8" i="40"/>
  <c r="K9" i="40"/>
  <c r="O8" i="41"/>
  <c r="O9" i="41"/>
  <c r="N8" i="43"/>
  <c r="N9" i="43"/>
  <c r="K12" i="44"/>
  <c r="F12" i="44"/>
  <c r="U12" i="44"/>
  <c r="L12" i="44"/>
  <c r="R12" i="44"/>
  <c r="O12" i="44"/>
  <c r="D12" i="44"/>
  <c r="O18" i="44"/>
  <c r="H18" i="44"/>
  <c r="V18" i="44"/>
  <c r="L18" i="44"/>
  <c r="D9" i="44"/>
  <c r="I4" i="35"/>
  <c r="I5" i="35"/>
  <c r="I4" i="34"/>
  <c r="I5" i="34"/>
  <c r="F4" i="35"/>
  <c r="F5" i="35"/>
  <c r="F4" i="34"/>
  <c r="F5" i="34"/>
  <c r="O4" i="34"/>
  <c r="O5" i="34"/>
  <c r="O4" i="35"/>
  <c r="O5" i="35"/>
  <c r="O5" i="32"/>
  <c r="O6" i="32"/>
  <c r="C4" i="36"/>
  <c r="C8" i="36"/>
  <c r="I8" i="36"/>
  <c r="I4" i="36"/>
  <c r="R8" i="36"/>
  <c r="R4" i="36"/>
  <c r="C8" i="39"/>
  <c r="S8" i="39"/>
  <c r="G4" i="40"/>
  <c r="D8" i="42"/>
  <c r="D9" i="42"/>
  <c r="H8" i="42"/>
  <c r="H9" i="42"/>
  <c r="H4" i="42"/>
  <c r="H5" i="42"/>
  <c r="L8" i="42"/>
  <c r="L9" i="42"/>
  <c r="T8" i="42"/>
  <c r="T9" i="42"/>
  <c r="T4" i="42"/>
  <c r="F8" i="43"/>
  <c r="F9" i="43"/>
  <c r="K4" i="34"/>
  <c r="K5" i="34"/>
  <c r="K4" i="35"/>
  <c r="K5" i="35"/>
  <c r="H4" i="35"/>
  <c r="H5" i="35"/>
  <c r="H4" i="34"/>
  <c r="H5" i="34"/>
  <c r="R4" i="35"/>
  <c r="R5" i="35"/>
  <c r="K9" i="38"/>
  <c r="I8" i="41"/>
  <c r="I9" i="41"/>
  <c r="I4" i="41"/>
  <c r="I5" i="41"/>
  <c r="M8" i="41"/>
  <c r="M9" i="41"/>
  <c r="M4" i="41"/>
  <c r="M5" i="41"/>
  <c r="Q8" i="41"/>
  <c r="Q9" i="41"/>
  <c r="Q4" i="41"/>
  <c r="Q5" i="41"/>
  <c r="U8" i="41"/>
  <c r="U9" i="41"/>
  <c r="U4" i="41"/>
  <c r="U4" i="42"/>
  <c r="U5" i="42"/>
  <c r="I8" i="42"/>
  <c r="I9" i="42"/>
  <c r="J8" i="43"/>
  <c r="J9" i="43"/>
  <c r="T12" i="44"/>
  <c r="Q12" i="44"/>
  <c r="C12" i="44"/>
  <c r="F4" i="45"/>
  <c r="F5" i="45"/>
  <c r="J4" i="45"/>
  <c r="J5" i="45"/>
  <c r="L4" i="45"/>
  <c r="L5" i="45"/>
  <c r="T4" i="45"/>
  <c r="T5" i="45"/>
  <c r="P12" i="26"/>
  <c r="O4" i="45"/>
  <c r="O5" i="45"/>
  <c r="O5" i="44"/>
  <c r="N18" i="44"/>
  <c r="D18" i="45"/>
  <c r="S18" i="45"/>
  <c r="L18" i="45"/>
  <c r="S18" i="31"/>
  <c r="I12" i="44"/>
  <c r="R18" i="44"/>
  <c r="K18" i="44"/>
  <c r="E18" i="44"/>
  <c r="I4" i="45"/>
  <c r="I5" i="45"/>
  <c r="M4" i="45"/>
  <c r="M5" i="45"/>
  <c r="U4" i="45"/>
  <c r="U5" i="45"/>
  <c r="P18" i="45"/>
  <c r="O12" i="26"/>
  <c r="O15" i="31"/>
  <c r="D6" i="48"/>
  <c r="I6" i="48"/>
  <c r="Q6" i="48"/>
  <c r="U5" i="41"/>
  <c r="T5" i="42"/>
  <c r="T4" i="43"/>
  <c r="T5" i="43"/>
  <c r="J5" i="41"/>
  <c r="J4" i="42"/>
  <c r="P4" i="37"/>
  <c r="P4" i="38"/>
  <c r="D9" i="26"/>
  <c r="Q9" i="26"/>
  <c r="N9" i="26"/>
  <c r="E9" i="26"/>
  <c r="F9" i="26"/>
  <c r="R9" i="26"/>
  <c r="U9" i="26"/>
  <c r="K9" i="26"/>
  <c r="C9" i="26"/>
  <c r="B9" i="26"/>
  <c r="H9" i="26"/>
  <c r="L9" i="26"/>
  <c r="T9" i="26"/>
  <c r="J5" i="20"/>
  <c r="J4" i="21"/>
  <c r="J4" i="22"/>
  <c r="M5" i="20"/>
  <c r="M4" i="21"/>
  <c r="M4" i="22"/>
  <c r="M5" i="22"/>
  <c r="C5" i="36"/>
  <c r="G15" i="26"/>
  <c r="C15" i="26"/>
  <c r="B15" i="26"/>
  <c r="S15" i="26"/>
  <c r="O15" i="26"/>
  <c r="M15" i="26"/>
  <c r="I15" i="26"/>
  <c r="U15" i="26"/>
  <c r="P15" i="26"/>
  <c r="D15" i="26"/>
  <c r="E15" i="26"/>
  <c r="Q15" i="26"/>
  <c r="K15" i="26"/>
  <c r="H9" i="38"/>
  <c r="G5" i="40"/>
  <c r="D5" i="36"/>
  <c r="D4" i="37"/>
  <c r="P5" i="41"/>
  <c r="P4" i="42"/>
  <c r="D5" i="21"/>
  <c r="D4" i="22"/>
  <c r="D5" i="22"/>
  <c r="G4" i="21"/>
  <c r="G5" i="20"/>
  <c r="L5" i="26"/>
  <c r="L4" i="28"/>
  <c r="L5" i="28"/>
  <c r="I9" i="35"/>
  <c r="D9" i="35"/>
  <c r="K4" i="41"/>
  <c r="K5" i="41"/>
  <c r="K5" i="36"/>
  <c r="K4" i="37"/>
  <c r="K4" i="38"/>
  <c r="K4" i="39"/>
  <c r="K5" i="39"/>
  <c r="U5" i="36"/>
  <c r="S5" i="36"/>
  <c r="S4" i="37"/>
  <c r="H5" i="36"/>
  <c r="L5" i="20"/>
  <c r="L4" i="21"/>
  <c r="F6" i="8"/>
  <c r="M6" i="8"/>
  <c r="Q4" i="26"/>
  <c r="Q5" i="26"/>
  <c r="R15" i="26"/>
  <c r="R5" i="36"/>
  <c r="R4" i="37"/>
  <c r="R4" i="38"/>
  <c r="G4" i="41"/>
  <c r="Q5" i="36"/>
  <c r="Q4" i="37"/>
  <c r="E5" i="36"/>
  <c r="E4" i="37"/>
  <c r="E4" i="38"/>
  <c r="E4" i="39"/>
  <c r="E5" i="39"/>
  <c r="B11" i="20"/>
  <c r="O5" i="36"/>
  <c r="O4" i="37"/>
  <c r="E9" i="22"/>
  <c r="D9" i="22"/>
  <c r="G9" i="38"/>
  <c r="B9" i="38"/>
  <c r="N9" i="38"/>
  <c r="I9" i="38"/>
  <c r="U9" i="38"/>
  <c r="M9" i="38"/>
  <c r="C9" i="38"/>
  <c r="F9" i="38"/>
  <c r="V9" i="38"/>
  <c r="Q9" i="38"/>
  <c r="O5" i="20"/>
  <c r="O4" i="21"/>
  <c r="I5" i="36"/>
  <c r="I4" i="37"/>
  <c r="S9" i="38"/>
  <c r="O4" i="41"/>
  <c r="R9" i="38"/>
  <c r="C4" i="35"/>
  <c r="C5" i="35"/>
  <c r="C4" i="34"/>
  <c r="C5" i="34"/>
  <c r="C4" i="33"/>
  <c r="C5" i="33"/>
  <c r="C5" i="32"/>
  <c r="B4" i="32"/>
  <c r="C4" i="37"/>
  <c r="T6" i="8"/>
  <c r="U9" i="31"/>
  <c r="H9" i="31"/>
  <c r="D9" i="38"/>
  <c r="K5" i="25"/>
  <c r="K4" i="26"/>
  <c r="J15" i="26"/>
  <c r="L9" i="38"/>
  <c r="G9" i="26"/>
  <c r="Q5" i="37"/>
  <c r="Q4" i="38"/>
  <c r="Q4" i="28"/>
  <c r="Q5" i="28"/>
  <c r="L5" i="21"/>
  <c r="C4" i="38"/>
  <c r="C5" i="37"/>
  <c r="O4" i="38"/>
  <c r="O4" i="39"/>
  <c r="O5" i="39"/>
  <c r="O5" i="37"/>
  <c r="L12" i="20"/>
  <c r="E12" i="20"/>
  <c r="R12" i="20"/>
  <c r="Q12" i="20"/>
  <c r="P12" i="20"/>
  <c r="O12" i="20"/>
  <c r="H12" i="20"/>
  <c r="N12" i="20"/>
  <c r="K12" i="20"/>
  <c r="G12" i="20"/>
  <c r="M12" i="20"/>
  <c r="T12" i="20"/>
  <c r="I12" i="20"/>
  <c r="B12" i="20"/>
  <c r="J12" i="20"/>
  <c r="S12" i="20"/>
  <c r="D12" i="20"/>
  <c r="F12" i="20"/>
  <c r="U12" i="20"/>
  <c r="H4" i="38"/>
  <c r="H5" i="38"/>
  <c r="C12" i="20"/>
  <c r="J5" i="21"/>
  <c r="J5" i="22"/>
  <c r="K4" i="42"/>
  <c r="O5" i="41"/>
  <c r="O4" i="42"/>
  <c r="I5" i="37"/>
  <c r="I4" i="38"/>
  <c r="O4" i="22"/>
  <c r="O5" i="22"/>
  <c r="O5" i="21"/>
  <c r="G5" i="41"/>
  <c r="G4" i="42"/>
  <c r="G4" i="43"/>
  <c r="G5" i="43"/>
  <c r="P5" i="37"/>
  <c r="B5" i="32"/>
  <c r="N5" i="37"/>
  <c r="G5" i="21"/>
  <c r="G4" i="22"/>
  <c r="G5" i="22"/>
  <c r="K4" i="28"/>
  <c r="K5" i="28"/>
  <c r="K5" i="26"/>
  <c r="E5" i="37"/>
  <c r="R5" i="37"/>
  <c r="S4" i="38"/>
  <c r="S4" i="39"/>
  <c r="S5" i="39"/>
  <c r="S5" i="37"/>
  <c r="P5" i="42"/>
  <c r="P4" i="43"/>
  <c r="P5" i="43"/>
  <c r="D5" i="37"/>
  <c r="J5" i="42"/>
  <c r="J4" i="43"/>
  <c r="J5" i="43"/>
  <c r="J6" i="32"/>
  <c r="D6" i="32"/>
  <c r="B6" i="32"/>
  <c r="R6" i="32"/>
  <c r="P6" i="32"/>
  <c r="U6" i="32"/>
  <c r="L6" i="32"/>
  <c r="H6" i="32"/>
  <c r="F6" i="32"/>
  <c r="I6" i="32"/>
  <c r="T6" i="32"/>
  <c r="V6" i="32"/>
  <c r="N6" i="32"/>
  <c r="G6" i="32"/>
  <c r="E6" i="32"/>
  <c r="S6" i="32"/>
  <c r="P5" i="38"/>
  <c r="P4" i="39"/>
  <c r="P5" i="39"/>
  <c r="I5" i="38"/>
  <c r="I4" i="39"/>
  <c r="I5" i="39"/>
  <c r="O5" i="42"/>
  <c r="O4" i="43"/>
  <c r="O5" i="43"/>
  <c r="S5" i="38"/>
  <c r="K5" i="42"/>
  <c r="K4" i="43"/>
  <c r="K5" i="43"/>
  <c r="O5" i="38"/>
  <c r="G5" i="42"/>
  <c r="H4" i="39"/>
  <c r="H5" i="39"/>
  <c r="K5" i="38"/>
  <c r="C6" i="32"/>
  <c r="C5" i="38"/>
  <c r="C4" i="39"/>
  <c r="Q4" i="39"/>
  <c r="Q5" i="39"/>
  <c r="Q5" i="38"/>
  <c r="C5" i="39"/>
  <c r="D9" i="50"/>
  <c r="H9" i="50"/>
  <c r="L9" i="50"/>
  <c r="P9" i="50"/>
  <c r="T9" i="50"/>
  <c r="E15" i="50"/>
  <c r="J15" i="50"/>
  <c r="P15" i="50"/>
  <c r="V15" i="50"/>
  <c r="C9" i="50"/>
  <c r="E9" i="50"/>
  <c r="M9" i="50"/>
  <c r="U9" i="50"/>
  <c r="U12" i="50"/>
  <c r="V12" i="50"/>
  <c r="I12" i="50"/>
  <c r="Q12" i="50"/>
  <c r="F12" i="50"/>
  <c r="G9" i="50"/>
  <c r="K9" i="50"/>
  <c r="O9" i="50"/>
  <c r="S9" i="50"/>
  <c r="C18" i="50"/>
  <c r="G18" i="50"/>
  <c r="K18" i="50"/>
  <c r="O18" i="50"/>
  <c r="S18" i="50"/>
  <c r="S15" i="50"/>
  <c r="C12" i="50"/>
  <c r="G12" i="50"/>
  <c r="K12" i="50"/>
  <c r="O12" i="50"/>
  <c r="S12" i="50"/>
  <c r="D12" i="50"/>
  <c r="H12" i="50"/>
  <c r="L12" i="50"/>
  <c r="P12" i="50"/>
  <c r="T12" i="50"/>
  <c r="F9" i="50"/>
  <c r="J9" i="50"/>
  <c r="N9" i="50"/>
  <c r="R9" i="50"/>
  <c r="V9" i="50"/>
  <c r="Q9" i="50"/>
  <c r="J9" i="51"/>
  <c r="V9" i="51"/>
  <c r="G9" i="51"/>
  <c r="K9" i="51"/>
  <c r="O9" i="51"/>
  <c r="S9" i="51"/>
  <c r="E9" i="51"/>
  <c r="I9" i="51"/>
  <c r="M9" i="51"/>
  <c r="Q9" i="51"/>
  <c r="U9" i="51"/>
  <c r="D9" i="51"/>
  <c r="H9" i="51"/>
  <c r="L9" i="51"/>
  <c r="P9" i="51"/>
  <c r="T9" i="51"/>
  <c r="R18" i="52"/>
  <c r="N18" i="52"/>
  <c r="J18" i="52"/>
  <c r="F18" i="52"/>
  <c r="R15" i="52"/>
  <c r="N15" i="52"/>
  <c r="J15" i="52"/>
  <c r="F15" i="52"/>
  <c r="C9" i="52"/>
  <c r="G9" i="52"/>
  <c r="S9" i="52"/>
  <c r="F12" i="52"/>
  <c r="J12" i="52"/>
  <c r="N12" i="52"/>
  <c r="R12" i="52"/>
  <c r="V12" i="52"/>
  <c r="D9" i="52"/>
  <c r="H9" i="52"/>
  <c r="L9" i="52"/>
  <c r="P9" i="52"/>
  <c r="T9" i="52"/>
  <c r="C12" i="52"/>
  <c r="G12" i="52"/>
  <c r="K12" i="52"/>
  <c r="O12" i="52"/>
  <c r="S12" i="52"/>
  <c r="D12" i="52"/>
  <c r="H12" i="52"/>
  <c r="L12" i="52"/>
  <c r="P12" i="52"/>
  <c r="T12" i="52"/>
  <c r="E9" i="52"/>
  <c r="I9" i="52"/>
  <c r="M9" i="52"/>
  <c r="Q9" i="52"/>
  <c r="U9" i="52"/>
  <c r="K9" i="52"/>
  <c r="F9" i="52"/>
  <c r="J9" i="52"/>
  <c r="N9" i="52"/>
  <c r="R9" i="52"/>
  <c r="V9" i="52"/>
  <c r="O9" i="52"/>
  <c r="S4" i="53"/>
  <c r="S5" i="53"/>
  <c r="D9" i="53"/>
  <c r="E18" i="53"/>
  <c r="I18" i="53"/>
  <c r="M18" i="53"/>
  <c r="Q18" i="53"/>
  <c r="U18" i="53"/>
  <c r="G4" i="53"/>
  <c r="G5" i="53"/>
  <c r="E9" i="53"/>
  <c r="I9" i="53"/>
  <c r="Q9" i="53"/>
  <c r="U9" i="53"/>
  <c r="F18" i="53"/>
  <c r="J18" i="53"/>
  <c r="N18" i="53"/>
  <c r="R18" i="53"/>
  <c r="V18" i="53"/>
  <c r="O4" i="53"/>
  <c r="O5" i="53"/>
  <c r="C18" i="53"/>
  <c r="G18" i="53"/>
  <c r="O18" i="53"/>
  <c r="S18" i="53"/>
  <c r="F15" i="53"/>
  <c r="J15" i="53"/>
  <c r="N15" i="53"/>
  <c r="R15" i="53"/>
  <c r="V15" i="53"/>
  <c r="C9" i="53"/>
  <c r="S9" i="53"/>
  <c r="G15" i="53"/>
  <c r="K15" i="53"/>
  <c r="O15" i="53"/>
  <c r="S15" i="53"/>
  <c r="Q4" i="53"/>
  <c r="Q5" i="53"/>
  <c r="H9" i="53"/>
  <c r="L9" i="53"/>
  <c r="P9" i="53"/>
  <c r="T9" i="53"/>
  <c r="D15" i="53"/>
  <c r="H15" i="53"/>
  <c r="L15" i="53"/>
  <c r="P15" i="53"/>
  <c r="T15" i="53"/>
  <c r="F12" i="53"/>
  <c r="J12" i="53"/>
  <c r="N12" i="53"/>
  <c r="R12" i="53"/>
  <c r="V12" i="53"/>
  <c r="C12" i="53"/>
  <c r="G12" i="53"/>
  <c r="K12" i="53"/>
  <c r="O12" i="53"/>
  <c r="S12" i="53"/>
  <c r="I4" i="53"/>
  <c r="D12" i="53"/>
  <c r="H12" i="53"/>
  <c r="L12" i="53"/>
  <c r="P12" i="53"/>
  <c r="T12" i="53"/>
  <c r="E4" i="53"/>
  <c r="E5" i="53"/>
  <c r="U4" i="53"/>
  <c r="U5" i="53"/>
  <c r="E12" i="53"/>
  <c r="I12" i="53"/>
  <c r="M12" i="53"/>
  <c r="Q12" i="53"/>
  <c r="U12" i="53"/>
  <c r="J9" i="53"/>
  <c r="R9" i="53"/>
  <c r="O9" i="53"/>
  <c r="D4" i="53"/>
  <c r="D5" i="53"/>
  <c r="H4" i="53"/>
  <c r="L4" i="53"/>
  <c r="L5" i="53"/>
  <c r="P4" i="53"/>
  <c r="T4" i="53"/>
  <c r="T5" i="53"/>
  <c r="O18" i="54"/>
  <c r="O8" i="54"/>
  <c r="S8" i="54"/>
  <c r="N18" i="54"/>
  <c r="V18" i="54"/>
  <c r="G18" i="54"/>
  <c r="L18" i="54"/>
  <c r="I8" i="54"/>
  <c r="I9" i="54"/>
  <c r="C8" i="54"/>
  <c r="C9" i="54"/>
  <c r="T8" i="54"/>
  <c r="B9" i="54"/>
  <c r="D15" i="54"/>
  <c r="I15" i="54"/>
  <c r="L15" i="54"/>
  <c r="Q15" i="54"/>
  <c r="T15" i="54"/>
  <c r="G15" i="54"/>
  <c r="J15" i="54"/>
  <c r="O15" i="54"/>
  <c r="R15" i="54"/>
  <c r="D9" i="54"/>
  <c r="E15" i="54"/>
  <c r="H15" i="54"/>
  <c r="M15" i="54"/>
  <c r="P15" i="54"/>
  <c r="U15" i="54"/>
  <c r="C15" i="54"/>
  <c r="F15" i="54"/>
  <c r="K15" i="54"/>
  <c r="N15" i="54"/>
  <c r="S15" i="54"/>
  <c r="Q8" i="54"/>
  <c r="Q9" i="54"/>
  <c r="G8" i="54"/>
  <c r="L8" i="54"/>
  <c r="L9" i="54"/>
  <c r="N8" i="54"/>
  <c r="K12" i="54"/>
  <c r="R12" i="54"/>
  <c r="U12" i="54"/>
  <c r="F12" i="54"/>
  <c r="O12" i="54"/>
  <c r="C12" i="54"/>
  <c r="J12" i="54"/>
  <c r="S12" i="54"/>
  <c r="O9" i="54"/>
  <c r="H9" i="54"/>
  <c r="P9" i="54"/>
  <c r="U9" i="54"/>
  <c r="E12" i="54"/>
  <c r="H12" i="54"/>
  <c r="M12" i="54"/>
  <c r="P12" i="54"/>
  <c r="V12" i="54"/>
  <c r="J9" i="54"/>
  <c r="E9" i="54"/>
  <c r="N9" i="54"/>
  <c r="V9" i="54"/>
  <c r="R9" i="54"/>
  <c r="S9" i="54"/>
  <c r="G9" i="54"/>
  <c r="F9" i="54"/>
  <c r="K9" i="54"/>
  <c r="M9" i="54"/>
  <c r="T9" i="54"/>
  <c r="D12" i="54"/>
  <c r="I12" i="54"/>
  <c r="Q12" i="54"/>
  <c r="T12" i="54"/>
  <c r="K4" i="54"/>
  <c r="K5" i="54"/>
  <c r="E4" i="54"/>
  <c r="E5" i="54"/>
  <c r="G9" i="55"/>
  <c r="O9" i="55"/>
  <c r="F9" i="55"/>
  <c r="J9" i="55"/>
  <c r="N9" i="55"/>
  <c r="R9" i="55"/>
  <c r="V9" i="55"/>
  <c r="I9" i="55"/>
  <c r="Q9" i="55"/>
  <c r="C9" i="55"/>
  <c r="K9" i="55"/>
  <c r="S9" i="55"/>
  <c r="D9" i="55"/>
  <c r="H9" i="55"/>
  <c r="L9" i="55"/>
  <c r="P9" i="55"/>
  <c r="T9" i="55"/>
  <c r="E9" i="55"/>
  <c r="M9" i="55"/>
  <c r="U9" i="55"/>
  <c r="F9" i="56"/>
  <c r="N9" i="56"/>
  <c r="R9" i="56"/>
  <c r="D9" i="56"/>
  <c r="L9" i="56"/>
  <c r="T9" i="56"/>
  <c r="J9" i="56"/>
  <c r="V9" i="56"/>
  <c r="H9" i="56"/>
  <c r="C9" i="56"/>
  <c r="G9" i="56"/>
  <c r="K9" i="56"/>
  <c r="O9" i="56"/>
  <c r="S9" i="56"/>
  <c r="P9" i="56"/>
  <c r="E9" i="56"/>
  <c r="I9" i="56"/>
  <c r="M9" i="56"/>
  <c r="Q9" i="56"/>
  <c r="U9" i="56"/>
  <c r="R4" i="57"/>
  <c r="R5" i="57"/>
  <c r="J4" i="57"/>
  <c r="J5" i="57"/>
  <c r="V4" i="57"/>
  <c r="V5" i="57"/>
  <c r="N4" i="57"/>
  <c r="N5" i="57"/>
  <c r="C4" i="57"/>
  <c r="C5" i="57"/>
  <c r="O8" i="57"/>
  <c r="O9" i="57"/>
  <c r="G4" i="57"/>
  <c r="G5" i="57"/>
  <c r="F9" i="57"/>
  <c r="J9" i="57"/>
  <c r="N9" i="57"/>
  <c r="R9" i="57"/>
  <c r="V9" i="57"/>
  <c r="C9" i="57"/>
  <c r="S9" i="57"/>
  <c r="H4" i="57"/>
  <c r="H5" i="57"/>
  <c r="P4" i="57"/>
  <c r="P5" i="57"/>
  <c r="E4" i="57"/>
  <c r="E5" i="57"/>
  <c r="I4" i="57"/>
  <c r="I5" i="57"/>
  <c r="M4" i="57"/>
  <c r="M5" i="57"/>
  <c r="Q4" i="57"/>
  <c r="Q5" i="57"/>
  <c r="U4" i="57"/>
  <c r="U5" i="57"/>
  <c r="D4" i="57"/>
  <c r="D5" i="57"/>
  <c r="L4" i="57"/>
  <c r="L5" i="57"/>
  <c r="T4" i="57"/>
  <c r="T5" i="57"/>
  <c r="F6" i="11"/>
  <c r="L6" i="11"/>
  <c r="C6" i="11"/>
  <c r="B6" i="11"/>
  <c r="U6" i="11"/>
  <c r="T6" i="11"/>
  <c r="I6" i="11"/>
  <c r="Q6" i="11"/>
  <c r="K6" i="11"/>
  <c r="N6" i="11"/>
  <c r="B5" i="29"/>
  <c r="H4" i="55"/>
  <c r="H5" i="55"/>
  <c r="H4" i="54"/>
  <c r="H5" i="54"/>
  <c r="H4" i="56"/>
  <c r="H5" i="56"/>
  <c r="H5" i="53"/>
  <c r="F6" i="29"/>
  <c r="E9" i="36"/>
  <c r="P4" i="54"/>
  <c r="P5" i="54"/>
  <c r="P4" i="55"/>
  <c r="P5" i="55"/>
  <c r="P4" i="56"/>
  <c r="P5" i="56"/>
  <c r="P5" i="53"/>
  <c r="R5" i="38"/>
  <c r="R4" i="39"/>
  <c r="R5" i="39"/>
  <c r="N5" i="38"/>
  <c r="N4" i="39"/>
  <c r="N5" i="39"/>
  <c r="I4" i="54"/>
  <c r="I5" i="54"/>
  <c r="I4" i="56"/>
  <c r="I5" i="56"/>
  <c r="I4" i="55"/>
  <c r="I5" i="55"/>
  <c r="I5" i="53"/>
  <c r="E5" i="38"/>
  <c r="S6" i="29"/>
  <c r="I9" i="34"/>
  <c r="I9" i="36"/>
  <c r="R9" i="35"/>
  <c r="P9" i="35"/>
  <c r="H9" i="35"/>
  <c r="U9" i="35"/>
  <c r="J9" i="35"/>
  <c r="M9" i="35"/>
  <c r="S9" i="35"/>
  <c r="T9" i="35"/>
  <c r="T5" i="20"/>
  <c r="T4" i="21"/>
  <c r="P6" i="11"/>
  <c r="J6" i="11"/>
  <c r="S12" i="8"/>
  <c r="K12" i="8"/>
  <c r="C12" i="8"/>
  <c r="P9" i="8"/>
  <c r="L9" i="8"/>
  <c r="H9" i="8"/>
  <c r="D9" i="8"/>
  <c r="Q6" i="8"/>
  <c r="K9" i="30"/>
  <c r="U8" i="30"/>
  <c r="U4" i="30"/>
  <c r="U5" i="30"/>
  <c r="C12" i="34"/>
  <c r="U12" i="34"/>
  <c r="R12" i="34"/>
  <c r="K12" i="34"/>
  <c r="H12" i="34"/>
  <c r="M12" i="34"/>
  <c r="J12" i="34"/>
  <c r="B12" i="34"/>
  <c r="O12" i="34"/>
  <c r="L12" i="34"/>
  <c r="Q12" i="34"/>
  <c r="N12" i="34"/>
  <c r="P12" i="34"/>
  <c r="G12" i="34"/>
  <c r="T12" i="34"/>
  <c r="E12" i="34"/>
  <c r="L9" i="35"/>
  <c r="M15" i="35"/>
  <c r="P15" i="35"/>
  <c r="S15" i="35"/>
  <c r="C15" i="35"/>
  <c r="J15" i="35"/>
  <c r="I15" i="35"/>
  <c r="L15" i="35"/>
  <c r="O15" i="35"/>
  <c r="V15" i="35"/>
  <c r="F15" i="35"/>
  <c r="Q15" i="35"/>
  <c r="D15" i="35"/>
  <c r="N15" i="35"/>
  <c r="E15" i="35"/>
  <c r="K15" i="35"/>
  <c r="B15" i="35"/>
  <c r="F8" i="36"/>
  <c r="F9" i="36"/>
  <c r="F4" i="36"/>
  <c r="B7" i="36"/>
  <c r="B8" i="36"/>
  <c r="C4" i="51"/>
  <c r="E4" i="55"/>
  <c r="E5" i="55"/>
  <c r="E4" i="56"/>
  <c r="E5" i="56"/>
  <c r="Q4" i="56"/>
  <c r="Q5" i="56"/>
  <c r="Q4" i="55"/>
  <c r="Q5" i="55"/>
  <c r="Q4" i="54"/>
  <c r="Q5" i="54"/>
  <c r="K5" i="37"/>
  <c r="P6" i="8"/>
  <c r="D9" i="31"/>
  <c r="M9" i="31"/>
  <c r="G9" i="22"/>
  <c r="Q4" i="42"/>
  <c r="I4" i="42"/>
  <c r="K9" i="22"/>
  <c r="B9" i="22"/>
  <c r="H4" i="26"/>
  <c r="L6" i="8"/>
  <c r="Q9" i="35"/>
  <c r="G9" i="35"/>
  <c r="T12" i="12"/>
  <c r="T15" i="8"/>
  <c r="D12" i="12"/>
  <c r="Q9" i="22"/>
  <c r="M9" i="25"/>
  <c r="D4" i="45"/>
  <c r="D5" i="45"/>
  <c r="K6" i="44"/>
  <c r="I15" i="8"/>
  <c r="P12" i="8"/>
  <c r="E4" i="42"/>
  <c r="E5" i="41"/>
  <c r="J9" i="25"/>
  <c r="V5" i="38"/>
  <c r="V4" i="39"/>
  <c r="V5" i="39"/>
  <c r="L5" i="41"/>
  <c r="L4" i="42"/>
  <c r="R5" i="42"/>
  <c r="R4" i="43"/>
  <c r="R5" i="43"/>
  <c r="E5" i="21"/>
  <c r="E4" i="22"/>
  <c r="E5" i="22"/>
  <c r="D6" i="11"/>
  <c r="G4" i="38"/>
  <c r="G5" i="37"/>
  <c r="H15" i="35"/>
  <c r="S12" i="34"/>
  <c r="K18" i="30"/>
  <c r="R5" i="21"/>
  <c r="R4" i="22"/>
  <c r="R5" i="22"/>
  <c r="R9" i="25"/>
  <c r="T4" i="26"/>
  <c r="T5" i="25"/>
  <c r="U12" i="12"/>
  <c r="R6" i="11"/>
  <c r="O6" i="11"/>
  <c r="F9" i="7"/>
  <c r="I9" i="7"/>
  <c r="F15" i="7"/>
  <c r="Q9" i="7"/>
  <c r="J15" i="7"/>
  <c r="G15" i="7"/>
  <c r="P9" i="7"/>
  <c r="U12" i="7"/>
  <c r="H12" i="7"/>
  <c r="R15" i="7"/>
  <c r="D12" i="7"/>
  <c r="O12" i="7"/>
  <c r="M12" i="7"/>
  <c r="K15" i="7"/>
  <c r="Q12" i="7"/>
  <c r="O9" i="7"/>
  <c r="S12" i="7"/>
  <c r="L12" i="7"/>
  <c r="N15" i="7"/>
  <c r="B15" i="7"/>
  <c r="C15" i="7"/>
  <c r="E12" i="7"/>
  <c r="C9" i="7"/>
  <c r="O15" i="7"/>
  <c r="G9" i="7"/>
  <c r="P12" i="7"/>
  <c r="C12" i="7"/>
  <c r="K12" i="7"/>
  <c r="K9" i="7"/>
  <c r="H9" i="7"/>
  <c r="R9" i="7"/>
  <c r="I12" i="7"/>
  <c r="U9" i="7"/>
  <c r="R12" i="7"/>
  <c r="N12" i="7"/>
  <c r="J12" i="7"/>
  <c r="F12" i="7"/>
  <c r="H6" i="7"/>
  <c r="R9" i="22"/>
  <c r="H9" i="22"/>
  <c r="B9" i="29"/>
  <c r="L9" i="29"/>
  <c r="P9" i="29"/>
  <c r="M9" i="29"/>
  <c r="T9" i="29"/>
  <c r="J9" i="29"/>
  <c r="E9" i="29"/>
  <c r="G9" i="29"/>
  <c r="K9" i="29"/>
  <c r="N9" i="29"/>
  <c r="Q9" i="29"/>
  <c r="J8" i="33"/>
  <c r="J4" i="34"/>
  <c r="J5" i="34"/>
  <c r="B7" i="33"/>
  <c r="U8" i="33"/>
  <c r="U4" i="35"/>
  <c r="U5" i="35"/>
  <c r="D8" i="34"/>
  <c r="D9" i="34"/>
  <c r="B7" i="34"/>
  <c r="B8" i="34"/>
  <c r="D4" i="34"/>
  <c r="D5" i="34"/>
  <c r="G9" i="34"/>
  <c r="L9" i="34"/>
  <c r="R8" i="34"/>
  <c r="R9" i="34"/>
  <c r="R4" i="34"/>
  <c r="R5" i="34"/>
  <c r="C15" i="34"/>
  <c r="O15" i="34"/>
  <c r="E15" i="34"/>
  <c r="M15" i="34"/>
  <c r="N15" i="34"/>
  <c r="P15" i="34"/>
  <c r="D15" i="34"/>
  <c r="Q15" i="34"/>
  <c r="V15" i="34"/>
  <c r="R15" i="34"/>
  <c r="I15" i="34"/>
  <c r="F15" i="34"/>
  <c r="B15" i="34"/>
  <c r="U4" i="54"/>
  <c r="U5" i="54"/>
  <c r="T4" i="56"/>
  <c r="T5" i="56"/>
  <c r="T4" i="54"/>
  <c r="T5" i="54"/>
  <c r="T4" i="55"/>
  <c r="T5" i="55"/>
  <c r="L4" i="55"/>
  <c r="L5" i="55"/>
  <c r="L4" i="56"/>
  <c r="L5" i="56"/>
  <c r="L4" i="54"/>
  <c r="L5" i="54"/>
  <c r="D4" i="55"/>
  <c r="D5" i="55"/>
  <c r="D4" i="56"/>
  <c r="D5" i="56"/>
  <c r="D4" i="54"/>
  <c r="D5" i="54"/>
  <c r="O4" i="56"/>
  <c r="O5" i="56"/>
  <c r="O4" i="55"/>
  <c r="O5" i="55"/>
  <c r="O4" i="54"/>
  <c r="O5" i="54"/>
  <c r="G4" i="56"/>
  <c r="G5" i="56"/>
  <c r="G4" i="55"/>
  <c r="G5" i="55"/>
  <c r="G4" i="54"/>
  <c r="G5" i="54"/>
  <c r="S4" i="55"/>
  <c r="S5" i="55"/>
  <c r="S4" i="54"/>
  <c r="S5" i="54"/>
  <c r="S4" i="56"/>
  <c r="S5" i="56"/>
  <c r="D4" i="38"/>
  <c r="M5" i="21"/>
  <c r="U4" i="43"/>
  <c r="U5" i="43"/>
  <c r="L4" i="38"/>
  <c r="L4" i="22"/>
  <c r="L5" i="22"/>
  <c r="J9" i="31"/>
  <c r="O9" i="31"/>
  <c r="I6" i="8"/>
  <c r="N5" i="36"/>
  <c r="F9" i="35"/>
  <c r="V4" i="41"/>
  <c r="M4" i="42"/>
  <c r="K9" i="35"/>
  <c r="E9" i="35"/>
  <c r="V9" i="39"/>
  <c r="U5" i="37"/>
  <c r="U4" i="38"/>
  <c r="D15" i="8"/>
  <c r="H12" i="8"/>
  <c r="N5" i="20"/>
  <c r="N4" i="21"/>
  <c r="L9" i="25"/>
  <c r="K15" i="34"/>
  <c r="C9" i="22"/>
  <c r="I15" i="7"/>
  <c r="E9" i="31"/>
  <c r="R4" i="26"/>
  <c r="R5" i="25"/>
  <c r="E9" i="7"/>
  <c r="F9" i="25"/>
  <c r="L9" i="7"/>
  <c r="B15" i="8"/>
  <c r="M9" i="8"/>
  <c r="J4" i="50"/>
  <c r="J5" i="50"/>
  <c r="J5" i="49"/>
  <c r="K5" i="49"/>
  <c r="F9" i="29"/>
  <c r="B6" i="18"/>
  <c r="C6" i="18"/>
  <c r="F6" i="18"/>
  <c r="N6" i="18"/>
  <c r="I6" i="18"/>
  <c r="R6" i="18"/>
  <c r="T15" i="35"/>
  <c r="S15" i="34"/>
  <c r="F12" i="34"/>
  <c r="J5" i="25"/>
  <c r="J4" i="26"/>
  <c r="H18" i="22"/>
  <c r="B18" i="22"/>
  <c r="S18" i="22"/>
  <c r="D18" i="22"/>
  <c r="K18" i="22"/>
  <c r="R18" i="22"/>
  <c r="L18" i="22"/>
  <c r="G18" i="22"/>
  <c r="N18" i="22"/>
  <c r="Q4" i="21"/>
  <c r="F12" i="22"/>
  <c r="R12" i="22"/>
  <c r="G12" i="22"/>
  <c r="N12" i="22"/>
  <c r="J12" i="22"/>
  <c r="P12" i="22"/>
  <c r="T12" i="22"/>
  <c r="B12" i="22"/>
  <c r="H12" i="22"/>
  <c r="S12" i="22"/>
  <c r="K6" i="13"/>
  <c r="H6" i="13"/>
  <c r="E5" i="13"/>
  <c r="B4" i="13"/>
  <c r="B5" i="13"/>
  <c r="M15" i="7"/>
  <c r="E15" i="7"/>
  <c r="G6" i="18"/>
  <c r="D6" i="18"/>
  <c r="I4" i="20"/>
  <c r="I5" i="19"/>
  <c r="F4" i="20"/>
  <c r="F5" i="19"/>
  <c r="B4" i="19"/>
  <c r="K5" i="20"/>
  <c r="K4" i="21"/>
  <c r="C5" i="25"/>
  <c r="C4" i="26"/>
  <c r="I8" i="26"/>
  <c r="I9" i="26"/>
  <c r="I4" i="26"/>
  <c r="S8" i="26"/>
  <c r="S9" i="26"/>
  <c r="S4" i="26"/>
  <c r="L12" i="26"/>
  <c r="D12" i="26"/>
  <c r="T12" i="26"/>
  <c r="B12" i="26"/>
  <c r="M12" i="26"/>
  <c r="J12" i="26"/>
  <c r="K12" i="26"/>
  <c r="C12" i="26"/>
  <c r="S12" i="26"/>
  <c r="F12" i="26"/>
  <c r="H12" i="26"/>
  <c r="B9" i="28"/>
  <c r="U9" i="28"/>
  <c r="P9" i="28"/>
  <c r="G9" i="28"/>
  <c r="I9" i="28"/>
  <c r="N9" i="28"/>
  <c r="O9" i="28"/>
  <c r="M9" i="28"/>
  <c r="R9" i="28"/>
  <c r="D9" i="29"/>
  <c r="H9" i="29"/>
  <c r="O9" i="29"/>
  <c r="R9" i="29"/>
  <c r="B12" i="29"/>
  <c r="N12" i="29"/>
  <c r="P12" i="29"/>
  <c r="R12" i="29"/>
  <c r="L12" i="29"/>
  <c r="S12" i="29"/>
  <c r="K12" i="29"/>
  <c r="T12" i="29"/>
  <c r="C12" i="29"/>
  <c r="F12" i="29"/>
  <c r="H12" i="29"/>
  <c r="L9" i="46"/>
  <c r="N9" i="46"/>
  <c r="G9" i="46"/>
  <c r="B9" i="46"/>
  <c r="T9" i="46"/>
  <c r="Q9" i="46"/>
  <c r="K9" i="46"/>
  <c r="C9" i="46"/>
  <c r="E9" i="46"/>
  <c r="H4" i="52"/>
  <c r="H5" i="52"/>
  <c r="H4" i="51"/>
  <c r="H5" i="51"/>
  <c r="H8" i="49"/>
  <c r="H9" i="49"/>
  <c r="H4" i="49"/>
  <c r="S9" i="36"/>
  <c r="T9" i="39"/>
  <c r="K9" i="31"/>
  <c r="L9" i="31"/>
  <c r="Q9" i="31"/>
  <c r="N9" i="31"/>
  <c r="R9" i="31"/>
  <c r="B9" i="31"/>
  <c r="F9" i="31"/>
  <c r="P9" i="31"/>
  <c r="P9" i="22"/>
  <c r="O9" i="22"/>
  <c r="T9" i="22"/>
  <c r="F9" i="22"/>
  <c r="M9" i="22"/>
  <c r="S9" i="22"/>
  <c r="E5" i="44"/>
  <c r="E6" i="44"/>
  <c r="E4" i="45"/>
  <c r="E5" i="45"/>
  <c r="G4" i="45"/>
  <c r="G5" i="45"/>
  <c r="G5" i="44"/>
  <c r="B9" i="25"/>
  <c r="D9" i="25"/>
  <c r="E9" i="25"/>
  <c r="N9" i="25"/>
  <c r="I9" i="25"/>
  <c r="P9" i="25"/>
  <c r="G9" i="25"/>
  <c r="S9" i="25"/>
  <c r="K9" i="25"/>
  <c r="C9" i="25"/>
  <c r="Q9" i="25"/>
  <c r="H9" i="25"/>
  <c r="O9" i="25"/>
  <c r="S6" i="11"/>
  <c r="M6" i="11"/>
  <c r="B15" i="12"/>
  <c r="C15" i="12"/>
  <c r="F15" i="12"/>
  <c r="U15" i="12"/>
  <c r="I15" i="12"/>
  <c r="Q15" i="12"/>
  <c r="M15" i="12"/>
  <c r="R15" i="12"/>
  <c r="E15" i="12"/>
  <c r="J15" i="12"/>
  <c r="S15" i="12"/>
  <c r="D15" i="12"/>
  <c r="C12" i="12"/>
  <c r="F12" i="12"/>
  <c r="I12" i="12"/>
  <c r="L12" i="12"/>
  <c r="O12" i="12"/>
  <c r="R12" i="12"/>
  <c r="H12" i="12"/>
  <c r="Q12" i="12"/>
  <c r="M12" i="12"/>
  <c r="B12" i="12"/>
  <c r="E12" i="12"/>
  <c r="P12" i="12"/>
  <c r="D6" i="12"/>
  <c r="D12" i="8"/>
  <c r="S9" i="8"/>
  <c r="I12" i="8"/>
  <c r="R9" i="8"/>
  <c r="T12" i="8"/>
  <c r="E9" i="8"/>
  <c r="F15" i="8"/>
  <c r="E12" i="8"/>
  <c r="N15" i="8"/>
  <c r="K9" i="8"/>
  <c r="Q9" i="8"/>
  <c r="L15" i="8"/>
  <c r="M12" i="8"/>
  <c r="J9" i="8"/>
  <c r="G15" i="8"/>
  <c r="O9" i="8"/>
  <c r="Q12" i="8"/>
  <c r="O15" i="8"/>
  <c r="U9" i="8"/>
  <c r="L12" i="8"/>
  <c r="U12" i="8"/>
  <c r="I9" i="8"/>
  <c r="C9" i="8"/>
  <c r="J15" i="8"/>
  <c r="Q15" i="8"/>
  <c r="N9" i="8"/>
  <c r="K15" i="8"/>
  <c r="N12" i="8"/>
  <c r="O12" i="8"/>
  <c r="T9" i="8"/>
  <c r="E6" i="8"/>
  <c r="S6" i="8"/>
  <c r="B6" i="8"/>
  <c r="N6" i="8"/>
  <c r="O6" i="8"/>
  <c r="D6" i="8"/>
  <c r="N8" i="30"/>
  <c r="N9" i="30"/>
  <c r="B7" i="30"/>
  <c r="B8" i="30"/>
  <c r="O9" i="30"/>
  <c r="B18" i="30"/>
  <c r="O18" i="30"/>
  <c r="P18" i="30"/>
  <c r="E18" i="30"/>
  <c r="U18" i="30"/>
  <c r="F18" i="30"/>
  <c r="C18" i="30"/>
  <c r="S18" i="30"/>
  <c r="D18" i="30"/>
  <c r="T18" i="30"/>
  <c r="I18" i="30"/>
  <c r="R18" i="30"/>
  <c r="N18" i="30"/>
  <c r="G18" i="30"/>
  <c r="H18" i="30"/>
  <c r="M18" i="30"/>
  <c r="U4" i="55"/>
  <c r="U5" i="55"/>
  <c r="U4" i="56"/>
  <c r="U5" i="56"/>
  <c r="S9" i="31"/>
  <c r="I9" i="22"/>
  <c r="U9" i="22"/>
  <c r="L5" i="36"/>
  <c r="H4" i="43"/>
  <c r="H5" i="43"/>
  <c r="C9" i="35"/>
  <c r="C6" i="8"/>
  <c r="K6" i="8"/>
  <c r="N9" i="35"/>
  <c r="O9" i="35"/>
  <c r="B9" i="35"/>
  <c r="Q4" i="45"/>
  <c r="Q5" i="45"/>
  <c r="U4" i="34"/>
  <c r="U5" i="34"/>
  <c r="J4" i="35"/>
  <c r="J5" i="35"/>
  <c r="J4" i="38"/>
  <c r="F4" i="30"/>
  <c r="F5" i="30"/>
  <c r="N9" i="7"/>
  <c r="S15" i="8"/>
  <c r="P9" i="39"/>
  <c r="L15" i="34"/>
  <c r="N9" i="22"/>
  <c r="U15" i="7"/>
  <c r="T9" i="31"/>
  <c r="G9" i="31"/>
  <c r="Q15" i="7"/>
  <c r="P15" i="12"/>
  <c r="B4" i="44"/>
  <c r="B5" i="44"/>
  <c r="O6" i="44"/>
  <c r="G9" i="8"/>
  <c r="P15" i="7"/>
  <c r="U15" i="8"/>
  <c r="G15" i="12"/>
  <c r="T9" i="7"/>
  <c r="R6" i="29"/>
  <c r="S5" i="44"/>
  <c r="S6" i="44"/>
  <c r="S4" i="45"/>
  <c r="S5" i="45"/>
  <c r="R6" i="44"/>
  <c r="H6" i="44"/>
  <c r="L6" i="44"/>
  <c r="K15" i="12"/>
  <c r="R15" i="35"/>
  <c r="U15" i="35"/>
  <c r="J15" i="34"/>
  <c r="V12" i="34"/>
  <c r="P8" i="32"/>
  <c r="B7" i="32"/>
  <c r="B8" i="32"/>
  <c r="L18" i="30"/>
  <c r="F18" i="20"/>
  <c r="U18" i="20"/>
  <c r="J18" i="20"/>
  <c r="H18" i="20"/>
  <c r="M18" i="20"/>
  <c r="K18" i="20"/>
  <c r="N18" i="20"/>
  <c r="T18" i="20"/>
  <c r="R18" i="20"/>
  <c r="O18" i="20"/>
  <c r="D18" i="20"/>
  <c r="P18" i="20"/>
  <c r="I18" i="20"/>
  <c r="H18" i="21"/>
  <c r="D18" i="21"/>
  <c r="O18" i="21"/>
  <c r="L18" i="21"/>
  <c r="R18" i="21"/>
  <c r="B18" i="21"/>
  <c r="P18" i="21"/>
  <c r="K18" i="21"/>
  <c r="M18" i="21"/>
  <c r="U18" i="21"/>
  <c r="J18" i="21"/>
  <c r="Q18" i="21"/>
  <c r="G18" i="21"/>
  <c r="E18" i="21"/>
  <c r="C18" i="21"/>
  <c r="K8" i="17"/>
  <c r="B7" i="17"/>
  <c r="B8" i="17"/>
  <c r="H5" i="17"/>
  <c r="B4" i="17"/>
  <c r="B5" i="17"/>
  <c r="B4" i="12"/>
  <c r="B5" i="12"/>
  <c r="E5" i="12"/>
  <c r="E6" i="12"/>
  <c r="N6" i="13"/>
  <c r="Q5" i="7"/>
  <c r="B4" i="7"/>
  <c r="B5" i="7"/>
  <c r="G6" i="7"/>
  <c r="U5" i="8"/>
  <c r="U6" i="8"/>
  <c r="R6" i="8"/>
  <c r="H6" i="8"/>
  <c r="M6" i="18"/>
  <c r="G8" i="37"/>
  <c r="B7" i="37"/>
  <c r="B8" i="37"/>
  <c r="O9" i="37"/>
  <c r="K9" i="37"/>
  <c r="V9" i="35"/>
  <c r="D15" i="22"/>
  <c r="L15" i="22"/>
  <c r="J15" i="22"/>
  <c r="E15" i="22"/>
  <c r="S15" i="22"/>
  <c r="H15" i="22"/>
  <c r="G15" i="22"/>
  <c r="B15" i="22"/>
  <c r="H4" i="22"/>
  <c r="H5" i="22"/>
  <c r="H5" i="21"/>
  <c r="B15" i="11"/>
  <c r="O15" i="11"/>
  <c r="R15" i="11"/>
  <c r="I15" i="11"/>
  <c r="K15" i="11"/>
  <c r="M15" i="11"/>
  <c r="H6" i="11"/>
  <c r="E6" i="11"/>
  <c r="T15" i="12"/>
  <c r="L15" i="12"/>
  <c r="H15" i="12"/>
  <c r="Q6" i="12"/>
  <c r="K6" i="12"/>
  <c r="S6" i="13"/>
  <c r="D6" i="13"/>
  <c r="T15" i="7"/>
  <c r="D15" i="7"/>
  <c r="M9" i="7"/>
  <c r="M15" i="8"/>
  <c r="R12" i="8"/>
  <c r="J12" i="8"/>
  <c r="F12" i="8"/>
  <c r="T6" i="9"/>
  <c r="C5" i="9"/>
  <c r="C6" i="9"/>
  <c r="B4" i="9"/>
  <c r="B5" i="9"/>
  <c r="O6" i="18"/>
  <c r="S4" i="20"/>
  <c r="S5" i="19"/>
  <c r="Q18" i="20"/>
  <c r="J15" i="23"/>
  <c r="I9" i="23"/>
  <c r="P15" i="23"/>
  <c r="O9" i="23"/>
  <c r="U9" i="23"/>
  <c r="L12" i="23"/>
  <c r="G9" i="23"/>
  <c r="S9" i="23"/>
  <c r="N15" i="23"/>
  <c r="O15" i="23"/>
  <c r="J9" i="23"/>
  <c r="C9" i="23"/>
  <c r="R9" i="23"/>
  <c r="Q9" i="23"/>
  <c r="F12" i="23"/>
  <c r="T9" i="23"/>
  <c r="L9" i="23"/>
  <c r="D9" i="23"/>
  <c r="J5" i="23"/>
  <c r="B4" i="23"/>
  <c r="K5" i="32"/>
  <c r="K6" i="32"/>
  <c r="K4" i="33"/>
  <c r="K5" i="33"/>
  <c r="Q5" i="32"/>
  <c r="Q6" i="32"/>
  <c r="Q4" i="34"/>
  <c r="Q5" i="34"/>
  <c r="Q4" i="33"/>
  <c r="Q5" i="33"/>
  <c r="L18" i="32"/>
  <c r="K18" i="32"/>
  <c r="O18" i="32"/>
  <c r="G18" i="32"/>
  <c r="D8" i="40"/>
  <c r="D9" i="40"/>
  <c r="D4" i="40"/>
  <c r="N9" i="40"/>
  <c r="J9" i="40"/>
  <c r="E9" i="40"/>
  <c r="H9" i="40"/>
  <c r="R12" i="26"/>
  <c r="N4" i="41"/>
  <c r="N5" i="40"/>
  <c r="U5" i="26"/>
  <c r="U4" i="28"/>
  <c r="U5" i="28"/>
  <c r="N15" i="11"/>
  <c r="J15" i="11"/>
  <c r="G15" i="11"/>
  <c r="D15" i="11"/>
  <c r="J12" i="11"/>
  <c r="M12" i="11"/>
  <c r="L12" i="11"/>
  <c r="N12" i="11"/>
  <c r="E12" i="11"/>
  <c r="D12" i="11"/>
  <c r="H12" i="11"/>
  <c r="P12" i="11"/>
  <c r="G6" i="11"/>
  <c r="K12" i="12"/>
  <c r="S6" i="12"/>
  <c r="P15" i="13"/>
  <c r="R15" i="13"/>
  <c r="U15" i="13"/>
  <c r="C6" i="13"/>
  <c r="B15" i="9"/>
  <c r="F9" i="9"/>
  <c r="O9" i="9"/>
  <c r="T9" i="9"/>
  <c r="E15" i="9"/>
  <c r="H15" i="9"/>
  <c r="K15" i="9"/>
  <c r="N15" i="9"/>
  <c r="Q15" i="9"/>
  <c r="J9" i="9"/>
  <c r="T15" i="9"/>
  <c r="R9" i="9"/>
  <c r="P9" i="9"/>
  <c r="E9" i="9"/>
  <c r="N12" i="9"/>
  <c r="H12" i="9"/>
  <c r="O15" i="9"/>
  <c r="F12" i="9"/>
  <c r="P6" i="9"/>
  <c r="Q6" i="18"/>
  <c r="K6" i="18"/>
  <c r="T15" i="19"/>
  <c r="C12" i="19"/>
  <c r="L9" i="19"/>
  <c r="C15" i="19"/>
  <c r="K9" i="19"/>
  <c r="U12" i="19"/>
  <c r="R12" i="19"/>
  <c r="N15" i="19"/>
  <c r="U9" i="19"/>
  <c r="E9" i="19"/>
  <c r="Q12" i="19"/>
  <c r="N9" i="19"/>
  <c r="P15" i="19"/>
  <c r="Q9" i="19"/>
  <c r="R9" i="19"/>
  <c r="R15" i="19"/>
  <c r="D9" i="19"/>
  <c r="O15" i="19"/>
  <c r="J9" i="19"/>
  <c r="S12" i="19"/>
  <c r="P9" i="19"/>
  <c r="U5" i="19"/>
  <c r="U4" i="20"/>
  <c r="C14" i="20"/>
  <c r="B13" i="20"/>
  <c r="C7" i="20"/>
  <c r="N15" i="30"/>
  <c r="K15" i="30"/>
  <c r="P15" i="30"/>
  <c r="S9" i="32"/>
  <c r="E8" i="39"/>
  <c r="E9" i="39"/>
  <c r="B7" i="39"/>
  <c r="B8" i="39"/>
  <c r="H9" i="39"/>
  <c r="I9" i="40"/>
  <c r="F4" i="40"/>
  <c r="F8" i="40"/>
  <c r="F9" i="40"/>
  <c r="L9" i="40"/>
  <c r="S4" i="41"/>
  <c r="B9" i="43"/>
  <c r="L9" i="43"/>
  <c r="R9" i="43"/>
  <c r="P9" i="43"/>
  <c r="V9" i="43"/>
  <c r="U9" i="43"/>
  <c r="B9" i="44"/>
  <c r="H9" i="44"/>
  <c r="K9" i="44"/>
  <c r="M9" i="44"/>
  <c r="O9" i="44"/>
  <c r="Q9" i="44"/>
  <c r="J9" i="44"/>
  <c r="P9" i="44"/>
  <c r="F9" i="44"/>
  <c r="V9" i="44"/>
  <c r="J4" i="52"/>
  <c r="J5" i="52"/>
  <c r="J4" i="51"/>
  <c r="J5" i="51"/>
  <c r="J8" i="49"/>
  <c r="J9" i="49"/>
  <c r="Q5" i="49"/>
  <c r="I5" i="49"/>
  <c r="R5" i="49"/>
  <c r="S5" i="49"/>
  <c r="O5" i="49"/>
  <c r="G5" i="49"/>
  <c r="B8" i="11"/>
  <c r="B9" i="11"/>
  <c r="P9" i="11"/>
  <c r="L9" i="11"/>
  <c r="M9" i="11"/>
  <c r="J15" i="13"/>
  <c r="P15" i="9"/>
  <c r="U9" i="18"/>
  <c r="T9" i="19"/>
  <c r="D5" i="19"/>
  <c r="M15" i="22"/>
  <c r="I15" i="22"/>
  <c r="F9" i="28"/>
  <c r="K9" i="28"/>
  <c r="J5" i="29"/>
  <c r="J6" i="29"/>
  <c r="J4" i="30"/>
  <c r="J5" i="30"/>
  <c r="Q5" i="29"/>
  <c r="Q6" i="29"/>
  <c r="Q4" i="30"/>
  <c r="Q5" i="30"/>
  <c r="N4" i="35"/>
  <c r="N5" i="35"/>
  <c r="I12" i="26"/>
  <c r="F4" i="51"/>
  <c r="F5" i="51"/>
  <c r="F4" i="49"/>
  <c r="N4" i="50"/>
  <c r="N5" i="50"/>
  <c r="N5" i="49"/>
  <c r="S4" i="52"/>
  <c r="S5" i="52"/>
  <c r="S4" i="51"/>
  <c r="S5" i="51"/>
  <c r="S8" i="49"/>
  <c r="S9" i="49"/>
  <c r="G9" i="11"/>
  <c r="D9" i="11"/>
  <c r="J9" i="11"/>
  <c r="T9" i="11"/>
  <c r="F9" i="11"/>
  <c r="I15" i="13"/>
  <c r="B8" i="13"/>
  <c r="B9" i="13"/>
  <c r="H9" i="13"/>
  <c r="R9" i="13"/>
  <c r="D12" i="9"/>
  <c r="M9" i="18"/>
  <c r="O15" i="18"/>
  <c r="E15" i="18"/>
  <c r="U6" i="18"/>
  <c r="G15" i="19"/>
  <c r="P4" i="20"/>
  <c r="P5" i="19"/>
  <c r="R15" i="23"/>
  <c r="G15" i="23"/>
  <c r="L9" i="28"/>
  <c r="T9" i="28"/>
  <c r="C9" i="29"/>
  <c r="U18" i="27"/>
  <c r="Q18" i="27"/>
  <c r="K15" i="31"/>
  <c r="S15" i="31"/>
  <c r="S4" i="40"/>
  <c r="S5" i="40"/>
  <c r="S8" i="40"/>
  <c r="S9" i="40"/>
  <c r="C9" i="40"/>
  <c r="P8" i="45"/>
  <c r="P9" i="45"/>
  <c r="P4" i="45"/>
  <c r="P5" i="45"/>
  <c r="L4" i="50"/>
  <c r="L5" i="50"/>
  <c r="L5" i="49"/>
  <c r="N12" i="50"/>
  <c r="M12" i="50"/>
  <c r="F4" i="52"/>
  <c r="F5" i="52"/>
  <c r="B13" i="21"/>
  <c r="B14" i="21"/>
  <c r="E15" i="21"/>
  <c r="C14" i="21"/>
  <c r="E4" i="25"/>
  <c r="S9" i="29"/>
  <c r="T15" i="27"/>
  <c r="O18" i="27"/>
  <c r="N15" i="33"/>
  <c r="F15" i="33"/>
  <c r="C4" i="41"/>
  <c r="C8" i="41"/>
  <c r="C9" i="41"/>
  <c r="C4" i="45"/>
  <c r="N8" i="45"/>
  <c r="N9" i="45"/>
  <c r="N4" i="45"/>
  <c r="N5" i="45"/>
  <c r="U4" i="52"/>
  <c r="U5" i="52"/>
  <c r="U8" i="49"/>
  <c r="U9" i="49"/>
  <c r="U4" i="51"/>
  <c r="U5" i="51"/>
  <c r="N4" i="51"/>
  <c r="N5" i="51"/>
  <c r="N4" i="52"/>
  <c r="N5" i="52"/>
  <c r="N8" i="51"/>
  <c r="N9" i="51"/>
  <c r="U15" i="22"/>
  <c r="F18" i="26"/>
  <c r="D9" i="28"/>
  <c r="U18" i="28"/>
  <c r="C4" i="52"/>
  <c r="V5" i="49"/>
  <c r="V4" i="50"/>
  <c r="V5" i="50"/>
  <c r="E12" i="50"/>
  <c r="Q18" i="45"/>
  <c r="D4" i="51"/>
  <c r="D5" i="51"/>
  <c r="D4" i="49"/>
  <c r="D18" i="49"/>
  <c r="T18" i="49"/>
  <c r="I8" i="50"/>
  <c r="I9" i="50"/>
  <c r="I4" i="52"/>
  <c r="I5" i="52"/>
  <c r="Q4" i="52"/>
  <c r="Q5" i="52"/>
  <c r="K9" i="53"/>
  <c r="K18" i="53"/>
  <c r="H18" i="53"/>
  <c r="P18" i="54"/>
  <c r="M18" i="54"/>
  <c r="I18" i="54"/>
  <c r="E4" i="51"/>
  <c r="E5" i="51"/>
  <c r="M4" i="51"/>
  <c r="M5" i="51"/>
  <c r="O4" i="52"/>
  <c r="O5" i="52"/>
  <c r="O8" i="49"/>
  <c r="O9" i="49"/>
  <c r="J12" i="50"/>
  <c r="I4" i="51"/>
  <c r="I5" i="51"/>
  <c r="U12" i="52"/>
  <c r="F4" i="53"/>
  <c r="F8" i="53"/>
  <c r="F9" i="53"/>
  <c r="C6" i="48"/>
  <c r="P6" i="48"/>
  <c r="C8" i="49"/>
  <c r="C9" i="49"/>
  <c r="E8" i="49"/>
  <c r="E9" i="49"/>
  <c r="P4" i="51"/>
  <c r="P5" i="51"/>
  <c r="T4" i="51"/>
  <c r="T5" i="51"/>
  <c r="T4" i="49"/>
  <c r="V4" i="52"/>
  <c r="V5" i="52"/>
  <c r="V4" i="51"/>
  <c r="V5" i="51"/>
  <c r="S12" i="49"/>
  <c r="R12" i="50"/>
  <c r="V18" i="50"/>
  <c r="F18" i="50"/>
  <c r="R8" i="51"/>
  <c r="R9" i="51"/>
  <c r="L4" i="52"/>
  <c r="L5" i="52"/>
  <c r="R4" i="56"/>
  <c r="R5" i="56"/>
  <c r="R4" i="55"/>
  <c r="R5" i="55"/>
  <c r="R5" i="53"/>
  <c r="G9" i="53"/>
  <c r="D18" i="53"/>
  <c r="C18" i="54"/>
  <c r="F18" i="54"/>
  <c r="S18" i="54"/>
  <c r="M6" i="48"/>
  <c r="E6" i="48"/>
  <c r="E4" i="52"/>
  <c r="E5" i="52"/>
  <c r="M4" i="52"/>
  <c r="M5" i="52"/>
  <c r="M8" i="49"/>
  <c r="M9" i="49"/>
  <c r="K12" i="49"/>
  <c r="P4" i="52"/>
  <c r="P5" i="52"/>
  <c r="Q18" i="50"/>
  <c r="E12" i="52"/>
  <c r="T4" i="52"/>
  <c r="T5" i="52"/>
  <c r="J4" i="56"/>
  <c r="J5" i="56"/>
  <c r="J5" i="53"/>
  <c r="J4" i="55"/>
  <c r="J5" i="55"/>
  <c r="M4" i="53"/>
  <c r="M8" i="53"/>
  <c r="M9" i="53"/>
  <c r="R4" i="54"/>
  <c r="R5" i="54"/>
  <c r="T18" i="54"/>
  <c r="G4" i="52"/>
  <c r="G5" i="52"/>
  <c r="K4" i="52"/>
  <c r="K5" i="52"/>
  <c r="I15" i="51"/>
  <c r="C4" i="53"/>
  <c r="I15" i="53"/>
  <c r="K18" i="54"/>
  <c r="Q18" i="54"/>
  <c r="N8" i="53"/>
  <c r="N9" i="53"/>
  <c r="N4" i="53"/>
  <c r="V8" i="53"/>
  <c r="V9" i="53"/>
  <c r="V4" i="53"/>
  <c r="P18" i="53"/>
  <c r="D18" i="54"/>
  <c r="U18" i="54"/>
  <c r="B4" i="57"/>
  <c r="B5" i="57"/>
  <c r="I6" i="57"/>
  <c r="C4" i="56"/>
  <c r="C4" i="54"/>
  <c r="C4" i="55"/>
  <c r="B4" i="53"/>
  <c r="B5" i="53"/>
  <c r="P6" i="53"/>
  <c r="C5" i="53"/>
  <c r="C5" i="41"/>
  <c r="C4" i="42"/>
  <c r="C8" i="20"/>
  <c r="C4" i="20"/>
  <c r="N4" i="42"/>
  <c r="N5" i="41"/>
  <c r="L6" i="17"/>
  <c r="B6" i="17"/>
  <c r="D6" i="17"/>
  <c r="O6" i="17"/>
  <c r="F6" i="17"/>
  <c r="I6" i="17"/>
  <c r="T6" i="17"/>
  <c r="U6" i="17"/>
  <c r="S6" i="17"/>
  <c r="K6" i="17"/>
  <c r="B9" i="32"/>
  <c r="D9" i="32"/>
  <c r="N9" i="32"/>
  <c r="J9" i="32"/>
  <c r="I9" i="32"/>
  <c r="H9" i="32"/>
  <c r="R9" i="32"/>
  <c r="Q9" i="32"/>
  <c r="O9" i="32"/>
  <c r="M9" i="32"/>
  <c r="G9" i="32"/>
  <c r="U9" i="32"/>
  <c r="S4" i="28"/>
  <c r="S5" i="28"/>
  <c r="S5" i="26"/>
  <c r="M5" i="42"/>
  <c r="M4" i="43"/>
  <c r="M5" i="43"/>
  <c r="D4" i="39"/>
  <c r="D5" i="38"/>
  <c r="H15" i="21"/>
  <c r="S6" i="49"/>
  <c r="S5" i="41"/>
  <c r="S4" i="42"/>
  <c r="B14" i="20"/>
  <c r="B7" i="20"/>
  <c r="B8" i="20"/>
  <c r="V9" i="32"/>
  <c r="S5" i="20"/>
  <c r="S4" i="21"/>
  <c r="C6" i="7"/>
  <c r="L6" i="7"/>
  <c r="N6" i="7"/>
  <c r="P6" i="7"/>
  <c r="M6" i="7"/>
  <c r="B6" i="7"/>
  <c r="J6" i="7"/>
  <c r="F6" i="7"/>
  <c r="I6" i="7"/>
  <c r="O6" i="7"/>
  <c r="D6" i="7"/>
  <c r="E6" i="7"/>
  <c r="K6" i="7"/>
  <c r="J6" i="12"/>
  <c r="N6" i="12"/>
  <c r="B6" i="12"/>
  <c r="U6" i="12"/>
  <c r="P6" i="12"/>
  <c r="C6" i="12"/>
  <c r="T6" i="12"/>
  <c r="M6" i="12"/>
  <c r="L6" i="12"/>
  <c r="I6" i="12"/>
  <c r="R6" i="12"/>
  <c r="H6" i="17"/>
  <c r="K9" i="17"/>
  <c r="P9" i="32"/>
  <c r="J4" i="39"/>
  <c r="J5" i="39"/>
  <c r="J5" i="38"/>
  <c r="B5" i="19"/>
  <c r="I6" i="19"/>
  <c r="I4" i="21"/>
  <c r="I5" i="20"/>
  <c r="V4" i="42"/>
  <c r="V5" i="41"/>
  <c r="L5" i="38"/>
  <c r="L4" i="39"/>
  <c r="L5" i="39"/>
  <c r="R6" i="34"/>
  <c r="L5" i="42"/>
  <c r="L4" i="43"/>
  <c r="L5" i="43"/>
  <c r="E5" i="42"/>
  <c r="E4" i="43"/>
  <c r="E5" i="43"/>
  <c r="C9" i="32"/>
  <c r="H4" i="28"/>
  <c r="H5" i="28"/>
  <c r="H5" i="26"/>
  <c r="I5" i="42"/>
  <c r="I4" i="43"/>
  <c r="I5" i="43"/>
  <c r="C5" i="51"/>
  <c r="B4" i="51"/>
  <c r="B5" i="51"/>
  <c r="T6" i="7"/>
  <c r="G6" i="17"/>
  <c r="L9" i="32"/>
  <c r="F6" i="44"/>
  <c r="C6" i="17"/>
  <c r="D6" i="44"/>
  <c r="B4" i="30"/>
  <c r="D4" i="50"/>
  <c r="D5" i="49"/>
  <c r="B4" i="49"/>
  <c r="B5" i="49"/>
  <c r="U6" i="51"/>
  <c r="N6" i="49"/>
  <c r="O6" i="49"/>
  <c r="Q6" i="49"/>
  <c r="J9" i="17"/>
  <c r="B9" i="17"/>
  <c r="E9" i="17"/>
  <c r="I9" i="17"/>
  <c r="R9" i="17"/>
  <c r="P9" i="17"/>
  <c r="Q9" i="17"/>
  <c r="U9" i="17"/>
  <c r="O9" i="17"/>
  <c r="N9" i="17"/>
  <c r="C9" i="17"/>
  <c r="L9" i="17"/>
  <c r="S9" i="17"/>
  <c r="G9" i="17"/>
  <c r="M9" i="17"/>
  <c r="H9" i="17"/>
  <c r="P6" i="17"/>
  <c r="H5" i="49"/>
  <c r="H6" i="49"/>
  <c r="H4" i="50"/>
  <c r="H5" i="50"/>
  <c r="T4" i="50"/>
  <c r="T5" i="50"/>
  <c r="T5" i="49"/>
  <c r="T6" i="49"/>
  <c r="F4" i="56"/>
  <c r="F5" i="56"/>
  <c r="F4" i="55"/>
  <c r="F5" i="55"/>
  <c r="F5" i="53"/>
  <c r="F4" i="54"/>
  <c r="F5" i="54"/>
  <c r="E6" i="52"/>
  <c r="T6" i="51"/>
  <c r="C5" i="52"/>
  <c r="C6" i="52"/>
  <c r="B4" i="52"/>
  <c r="B5" i="52"/>
  <c r="I6" i="52"/>
  <c r="C5" i="45"/>
  <c r="C6" i="45"/>
  <c r="B4" i="45"/>
  <c r="B5" i="45"/>
  <c r="D6" i="45"/>
  <c r="E4" i="26"/>
  <c r="E5" i="25"/>
  <c r="F6" i="52"/>
  <c r="S6" i="51"/>
  <c r="F5" i="49"/>
  <c r="F6" i="49"/>
  <c r="F4" i="50"/>
  <c r="F5" i="50"/>
  <c r="B7" i="21"/>
  <c r="B8" i="21"/>
  <c r="R6" i="49"/>
  <c r="J9" i="39"/>
  <c r="F9" i="39"/>
  <c r="Q9" i="39"/>
  <c r="M9" i="39"/>
  <c r="I9" i="39"/>
  <c r="O9" i="39"/>
  <c r="N9" i="39"/>
  <c r="B9" i="39"/>
  <c r="D9" i="39"/>
  <c r="R9" i="39"/>
  <c r="S9" i="39"/>
  <c r="U9" i="39"/>
  <c r="G9" i="39"/>
  <c r="C9" i="39"/>
  <c r="K9" i="39"/>
  <c r="L9" i="39"/>
  <c r="C15" i="20"/>
  <c r="D4" i="41"/>
  <c r="D5" i="40"/>
  <c r="B4" i="40"/>
  <c r="B5" i="40"/>
  <c r="K9" i="32"/>
  <c r="R6" i="7"/>
  <c r="L9" i="37"/>
  <c r="Q9" i="37"/>
  <c r="T9" i="37"/>
  <c r="I9" i="37"/>
  <c r="F9" i="37"/>
  <c r="J9" i="37"/>
  <c r="P9" i="37"/>
  <c r="B9" i="37"/>
  <c r="V9" i="37"/>
  <c r="R9" i="37"/>
  <c r="D9" i="37"/>
  <c r="M9" i="37"/>
  <c r="N9" i="37"/>
  <c r="U9" i="37"/>
  <c r="S9" i="37"/>
  <c r="H9" i="37"/>
  <c r="Q6" i="7"/>
  <c r="O6" i="12"/>
  <c r="N6" i="17"/>
  <c r="F9" i="30"/>
  <c r="P9" i="30"/>
  <c r="J9" i="30"/>
  <c r="Q9" i="30"/>
  <c r="T9" i="30"/>
  <c r="S9" i="30"/>
  <c r="D9" i="30"/>
  <c r="B9" i="30"/>
  <c r="G9" i="30"/>
  <c r="M9" i="30"/>
  <c r="E9" i="30"/>
  <c r="L9" i="30"/>
  <c r="R9" i="30"/>
  <c r="C9" i="30"/>
  <c r="H9" i="30"/>
  <c r="I9" i="30"/>
  <c r="G6" i="44"/>
  <c r="H6" i="51"/>
  <c r="I5" i="26"/>
  <c r="I4" i="28"/>
  <c r="I5" i="28"/>
  <c r="K5" i="21"/>
  <c r="K4" i="22"/>
  <c r="K5" i="22"/>
  <c r="F6" i="13"/>
  <c r="Q6" i="13"/>
  <c r="U6" i="13"/>
  <c r="L6" i="13"/>
  <c r="O6" i="13"/>
  <c r="G6" i="13"/>
  <c r="R6" i="13"/>
  <c r="M6" i="13"/>
  <c r="B6" i="13"/>
  <c r="P6" i="13"/>
  <c r="I6" i="13"/>
  <c r="T6" i="13"/>
  <c r="J6" i="13"/>
  <c r="J4" i="28"/>
  <c r="J5" i="28"/>
  <c r="J5" i="26"/>
  <c r="K6" i="49"/>
  <c r="N5" i="21"/>
  <c r="N4" i="22"/>
  <c r="N5" i="22"/>
  <c r="U5" i="38"/>
  <c r="U4" i="39"/>
  <c r="U5" i="39"/>
  <c r="M9" i="34"/>
  <c r="H9" i="34"/>
  <c r="Q9" i="34"/>
  <c r="N9" i="34"/>
  <c r="V9" i="34"/>
  <c r="S9" i="34"/>
  <c r="B9" i="34"/>
  <c r="C9" i="34"/>
  <c r="F9" i="34"/>
  <c r="T9" i="34"/>
  <c r="J9" i="34"/>
  <c r="O9" i="34"/>
  <c r="K9" i="34"/>
  <c r="P9" i="34"/>
  <c r="E9" i="34"/>
  <c r="F9" i="32"/>
  <c r="G6" i="12"/>
  <c r="Q4" i="43"/>
  <c r="Q5" i="43"/>
  <c r="Q5" i="42"/>
  <c r="O9" i="36"/>
  <c r="L9" i="36"/>
  <c r="G9" i="36"/>
  <c r="J9" i="36"/>
  <c r="V9" i="36"/>
  <c r="U9" i="36"/>
  <c r="B9" i="36"/>
  <c r="P9" i="36"/>
  <c r="N9" i="36"/>
  <c r="T9" i="36"/>
  <c r="M9" i="36"/>
  <c r="D9" i="36"/>
  <c r="K9" i="36"/>
  <c r="C9" i="36"/>
  <c r="R9" i="36"/>
  <c r="H9" i="36"/>
  <c r="H6" i="12"/>
  <c r="M6" i="17"/>
  <c r="E9" i="32"/>
  <c r="E9" i="37"/>
  <c r="D9" i="17"/>
  <c r="D6" i="29"/>
  <c r="O6" i="29"/>
  <c r="E6" i="29"/>
  <c r="G6" i="29"/>
  <c r="B6" i="29"/>
  <c r="P6" i="29"/>
  <c r="M6" i="29"/>
  <c r="C6" i="29"/>
  <c r="H6" i="29"/>
  <c r="L6" i="29"/>
  <c r="U6" i="29"/>
  <c r="I6" i="29"/>
  <c r="K6" i="29"/>
  <c r="N6" i="29"/>
  <c r="T6" i="29"/>
  <c r="E6" i="17"/>
  <c r="V6" i="52"/>
  <c r="E6" i="51"/>
  <c r="N6" i="45"/>
  <c r="S15" i="21"/>
  <c r="I15" i="21"/>
  <c r="K15" i="21"/>
  <c r="M15" i="21"/>
  <c r="O15" i="21"/>
  <c r="P15" i="21"/>
  <c r="F15" i="21"/>
  <c r="R15" i="21"/>
  <c r="T15" i="21"/>
  <c r="D15" i="21"/>
  <c r="B15" i="21"/>
  <c r="Q15" i="21"/>
  <c r="N15" i="21"/>
  <c r="L15" i="21"/>
  <c r="J15" i="21"/>
  <c r="G15" i="21"/>
  <c r="P4" i="21"/>
  <c r="P5" i="20"/>
  <c r="J6" i="52"/>
  <c r="F5" i="40"/>
  <c r="F6" i="40"/>
  <c r="F4" i="41"/>
  <c r="J6" i="23"/>
  <c r="E6" i="45"/>
  <c r="C5" i="26"/>
  <c r="C4" i="28"/>
  <c r="C5" i="28"/>
  <c r="Q4" i="22"/>
  <c r="Q5" i="22"/>
  <c r="Q5" i="21"/>
  <c r="U6" i="35"/>
  <c r="V4" i="56"/>
  <c r="V5" i="56"/>
  <c r="V5" i="53"/>
  <c r="V4" i="55"/>
  <c r="V5" i="55"/>
  <c r="V4" i="54"/>
  <c r="V5" i="54"/>
  <c r="M6" i="52"/>
  <c r="V6" i="49"/>
  <c r="N4" i="56"/>
  <c r="N5" i="56"/>
  <c r="N4" i="55"/>
  <c r="N5" i="55"/>
  <c r="N4" i="54"/>
  <c r="N5" i="54"/>
  <c r="N5" i="53"/>
  <c r="G6" i="52"/>
  <c r="M4" i="55"/>
  <c r="M5" i="55"/>
  <c r="M4" i="56"/>
  <c r="M5" i="56"/>
  <c r="M5" i="53"/>
  <c r="M4" i="54"/>
  <c r="M5" i="54"/>
  <c r="T6" i="52"/>
  <c r="V6" i="51"/>
  <c r="P6" i="51"/>
  <c r="I6" i="51"/>
  <c r="M6" i="51"/>
  <c r="Q6" i="52"/>
  <c r="N6" i="51"/>
  <c r="C15" i="21"/>
  <c r="P6" i="45"/>
  <c r="S6" i="40"/>
  <c r="P6" i="19"/>
  <c r="S6" i="52"/>
  <c r="F6" i="51"/>
  <c r="U15" i="21"/>
  <c r="G6" i="49"/>
  <c r="I6" i="49"/>
  <c r="J6" i="51"/>
  <c r="U4" i="21"/>
  <c r="U5" i="20"/>
  <c r="U6" i="7"/>
  <c r="R6" i="17"/>
  <c r="N6" i="40"/>
  <c r="B5" i="23"/>
  <c r="B4" i="25"/>
  <c r="L6" i="9"/>
  <c r="O6" i="9"/>
  <c r="J6" i="9"/>
  <c r="K6" i="9"/>
  <c r="G6" i="9"/>
  <c r="Q6" i="9"/>
  <c r="U6" i="9"/>
  <c r="E6" i="9"/>
  <c r="D6" i="9"/>
  <c r="R6" i="9"/>
  <c r="F6" i="9"/>
  <c r="I6" i="9"/>
  <c r="B6" i="9"/>
  <c r="S6" i="9"/>
  <c r="M6" i="9"/>
  <c r="N6" i="9"/>
  <c r="H6" i="9"/>
  <c r="T9" i="32"/>
  <c r="G9" i="37"/>
  <c r="F6" i="12"/>
  <c r="Q6" i="17"/>
  <c r="F9" i="17"/>
  <c r="S6" i="45"/>
  <c r="V6" i="44"/>
  <c r="N6" i="44"/>
  <c r="B6" i="44"/>
  <c r="C6" i="44"/>
  <c r="J6" i="44"/>
  <c r="P6" i="44"/>
  <c r="I6" i="44"/>
  <c r="T6" i="44"/>
  <c r="U6" i="44"/>
  <c r="M6" i="44"/>
  <c r="U6" i="34"/>
  <c r="J6" i="17"/>
  <c r="G6" i="45"/>
  <c r="H6" i="52"/>
  <c r="F4" i="21"/>
  <c r="F5" i="20"/>
  <c r="E6" i="13"/>
  <c r="J6" i="49"/>
  <c r="R4" i="28"/>
  <c r="R5" i="28"/>
  <c r="R5" i="26"/>
  <c r="B8" i="33"/>
  <c r="J9" i="33"/>
  <c r="B4" i="34"/>
  <c r="B5" i="34"/>
  <c r="B4" i="33"/>
  <c r="B5" i="33"/>
  <c r="B4" i="35"/>
  <c r="B5" i="35"/>
  <c r="N6" i="35"/>
  <c r="S6" i="7"/>
  <c r="T4" i="28"/>
  <c r="T5" i="28"/>
  <c r="T5" i="26"/>
  <c r="G5" i="38"/>
  <c r="G4" i="39"/>
  <c r="G5" i="39"/>
  <c r="F5" i="36"/>
  <c r="F4" i="37"/>
  <c r="B4" i="36"/>
  <c r="B5" i="36"/>
  <c r="L6" i="36"/>
  <c r="U9" i="30"/>
  <c r="T5" i="21"/>
  <c r="T4" i="22"/>
  <c r="T5" i="22"/>
  <c r="Q6" i="44"/>
  <c r="U9" i="34"/>
  <c r="C9" i="37"/>
  <c r="T9" i="17"/>
  <c r="Q9" i="36"/>
  <c r="P6" i="57"/>
  <c r="Q6" i="57"/>
  <c r="H6" i="57"/>
  <c r="C6" i="57"/>
  <c r="E6" i="57"/>
  <c r="D6" i="57"/>
  <c r="U6" i="57"/>
  <c r="T6" i="57"/>
  <c r="L6" i="57"/>
  <c r="B6" i="57"/>
  <c r="F6" i="57"/>
  <c r="N6" i="57"/>
  <c r="K6" i="57"/>
  <c r="R6" i="57"/>
  <c r="S6" i="57"/>
  <c r="V6" i="57"/>
  <c r="J6" i="57"/>
  <c r="G6" i="57"/>
  <c r="O6" i="57"/>
  <c r="M6" i="57"/>
  <c r="R6" i="33"/>
  <c r="G6" i="33"/>
  <c r="S6" i="33"/>
  <c r="M6" i="33"/>
  <c r="B6" i="33"/>
  <c r="E6" i="33"/>
  <c r="H6" i="33"/>
  <c r="D6" i="33"/>
  <c r="N6" i="33"/>
  <c r="U6" i="33"/>
  <c r="T6" i="33"/>
  <c r="F6" i="33"/>
  <c r="L6" i="33"/>
  <c r="C6" i="33"/>
  <c r="V6" i="33"/>
  <c r="P6" i="33"/>
  <c r="I6" i="33"/>
  <c r="J6" i="33"/>
  <c r="O6" i="33"/>
  <c r="T9" i="20"/>
  <c r="M9" i="20"/>
  <c r="L9" i="20"/>
  <c r="J9" i="20"/>
  <c r="E9" i="20"/>
  <c r="U9" i="20"/>
  <c r="P9" i="20"/>
  <c r="G9" i="20"/>
  <c r="K9" i="20"/>
  <c r="S9" i="20"/>
  <c r="R9" i="20"/>
  <c r="B9" i="20"/>
  <c r="I9" i="20"/>
  <c r="O9" i="20"/>
  <c r="F9" i="20"/>
  <c r="Q9" i="20"/>
  <c r="H9" i="20"/>
  <c r="D9" i="20"/>
  <c r="N9" i="20"/>
  <c r="C5" i="42"/>
  <c r="C4" i="43"/>
  <c r="F4" i="38"/>
  <c r="F5" i="37"/>
  <c r="F6" i="37"/>
  <c r="B4" i="37"/>
  <c r="B5" i="37"/>
  <c r="P6" i="34"/>
  <c r="O6" i="34"/>
  <c r="H6" i="34"/>
  <c r="N6" i="34"/>
  <c r="S6" i="34"/>
  <c r="E6" i="34"/>
  <c r="K6" i="34"/>
  <c r="B6" i="34"/>
  <c r="I6" i="34"/>
  <c r="T6" i="34"/>
  <c r="C6" i="34"/>
  <c r="V6" i="34"/>
  <c r="G6" i="34"/>
  <c r="M6" i="34"/>
  <c r="F6" i="34"/>
  <c r="L6" i="34"/>
  <c r="U5" i="21"/>
  <c r="U4" i="22"/>
  <c r="U5" i="22"/>
  <c r="M6" i="53"/>
  <c r="N6" i="53"/>
  <c r="V6" i="55"/>
  <c r="U6" i="19"/>
  <c r="I6" i="53"/>
  <c r="E6" i="40"/>
  <c r="K6" i="40"/>
  <c r="M6" i="40"/>
  <c r="I6" i="40"/>
  <c r="H6" i="40"/>
  <c r="J6" i="40"/>
  <c r="P6" i="40"/>
  <c r="T6" i="40"/>
  <c r="L6" i="40"/>
  <c r="B6" i="40"/>
  <c r="R6" i="40"/>
  <c r="C6" i="40"/>
  <c r="Q6" i="40"/>
  <c r="G6" i="40"/>
  <c r="V6" i="40"/>
  <c r="U6" i="40"/>
  <c r="O6" i="40"/>
  <c r="U6" i="52"/>
  <c r="O6" i="52"/>
  <c r="P6" i="52"/>
  <c r="F6" i="53"/>
  <c r="Q6" i="45"/>
  <c r="C6" i="49"/>
  <c r="B6" i="49"/>
  <c r="M6" i="49"/>
  <c r="P6" i="49"/>
  <c r="U6" i="49"/>
  <c r="E6" i="49"/>
  <c r="B6" i="51"/>
  <c r="Q6" i="51"/>
  <c r="G6" i="51"/>
  <c r="O6" i="51"/>
  <c r="K6" i="51"/>
  <c r="L6" i="51"/>
  <c r="R6" i="51"/>
  <c r="V4" i="43"/>
  <c r="V5" i="43"/>
  <c r="V5" i="42"/>
  <c r="B4" i="20"/>
  <c r="G15" i="20"/>
  <c r="Q15" i="20"/>
  <c r="H15" i="20"/>
  <c r="L15" i="20"/>
  <c r="U15" i="20"/>
  <c r="R15" i="20"/>
  <c r="N15" i="20"/>
  <c r="S15" i="20"/>
  <c r="T15" i="20"/>
  <c r="F15" i="20"/>
  <c r="O15" i="20"/>
  <c r="D15" i="20"/>
  <c r="B15" i="20"/>
  <c r="P15" i="20"/>
  <c r="J15" i="20"/>
  <c r="E15" i="20"/>
  <c r="I15" i="20"/>
  <c r="M15" i="20"/>
  <c r="K15" i="20"/>
  <c r="D6" i="19"/>
  <c r="L6" i="49"/>
  <c r="C5" i="20"/>
  <c r="C4" i="21"/>
  <c r="B4" i="55"/>
  <c r="B5" i="55"/>
  <c r="C5" i="55"/>
  <c r="T6" i="36"/>
  <c r="D6" i="36"/>
  <c r="K6" i="36"/>
  <c r="R6" i="36"/>
  <c r="O6" i="36"/>
  <c r="I6" i="36"/>
  <c r="M6" i="36"/>
  <c r="E6" i="36"/>
  <c r="G6" i="36"/>
  <c r="V6" i="36"/>
  <c r="J6" i="36"/>
  <c r="H6" i="36"/>
  <c r="B6" i="36"/>
  <c r="U6" i="36"/>
  <c r="P6" i="36"/>
  <c r="Q6" i="36"/>
  <c r="S6" i="36"/>
  <c r="C6" i="36"/>
  <c r="K6" i="33"/>
  <c r="B6" i="19"/>
  <c r="H6" i="19"/>
  <c r="E6" i="19"/>
  <c r="N6" i="19"/>
  <c r="R6" i="19"/>
  <c r="M6" i="19"/>
  <c r="C6" i="19"/>
  <c r="O6" i="19"/>
  <c r="L6" i="19"/>
  <c r="G6" i="19"/>
  <c r="T6" i="19"/>
  <c r="Q6" i="19"/>
  <c r="K6" i="19"/>
  <c r="J6" i="19"/>
  <c r="B6" i="53"/>
  <c r="K6" i="53"/>
  <c r="T6" i="53"/>
  <c r="D6" i="53"/>
  <c r="S6" i="53"/>
  <c r="E6" i="53"/>
  <c r="O6" i="53"/>
  <c r="Q6" i="53"/>
  <c r="G6" i="53"/>
  <c r="U6" i="53"/>
  <c r="L6" i="53"/>
  <c r="F6" i="36"/>
  <c r="S9" i="33"/>
  <c r="K9" i="33"/>
  <c r="G9" i="33"/>
  <c r="N9" i="33"/>
  <c r="B9" i="33"/>
  <c r="R9" i="33"/>
  <c r="F9" i="33"/>
  <c r="P9" i="33"/>
  <c r="Q9" i="33"/>
  <c r="D9" i="33"/>
  <c r="H9" i="33"/>
  <c r="T9" i="33"/>
  <c r="V9" i="33"/>
  <c r="I9" i="33"/>
  <c r="O9" i="33"/>
  <c r="L9" i="33"/>
  <c r="M9" i="33"/>
  <c r="E9" i="33"/>
  <c r="N6" i="36"/>
  <c r="B4" i="26"/>
  <c r="B5" i="25"/>
  <c r="E6" i="25"/>
  <c r="V6" i="53"/>
  <c r="F4" i="42"/>
  <c r="F5" i="41"/>
  <c r="F6" i="41"/>
  <c r="F6" i="19"/>
  <c r="J6" i="35"/>
  <c r="D6" i="40"/>
  <c r="M9" i="21"/>
  <c r="G9" i="21"/>
  <c r="R9" i="21"/>
  <c r="J9" i="21"/>
  <c r="E9" i="21"/>
  <c r="U9" i="21"/>
  <c r="O9" i="21"/>
  <c r="P9" i="21"/>
  <c r="L9" i="21"/>
  <c r="B9" i="21"/>
  <c r="H9" i="21"/>
  <c r="I9" i="21"/>
  <c r="K9" i="21"/>
  <c r="S9" i="21"/>
  <c r="C9" i="21"/>
  <c r="Q9" i="21"/>
  <c r="T9" i="21"/>
  <c r="N9" i="21"/>
  <c r="D9" i="21"/>
  <c r="F9" i="21"/>
  <c r="E5" i="26"/>
  <c r="E4" i="28"/>
  <c r="E5" i="28"/>
  <c r="N6" i="52"/>
  <c r="F6" i="55"/>
  <c r="L6" i="52"/>
  <c r="J6" i="34"/>
  <c r="S6" i="19"/>
  <c r="D6" i="49"/>
  <c r="B4" i="27"/>
  <c r="B5" i="27"/>
  <c r="B5" i="30"/>
  <c r="B4" i="31"/>
  <c r="B5" i="31"/>
  <c r="C6" i="51"/>
  <c r="U9" i="33"/>
  <c r="Q6" i="34"/>
  <c r="S5" i="42"/>
  <c r="S4" i="43"/>
  <c r="S5" i="43"/>
  <c r="D6" i="51"/>
  <c r="D5" i="39"/>
  <c r="C9" i="20"/>
  <c r="C5" i="54"/>
  <c r="B4" i="54"/>
  <c r="B5" i="54"/>
  <c r="N5" i="42"/>
  <c r="N4" i="43"/>
  <c r="N5" i="43"/>
  <c r="G6" i="35"/>
  <c r="H6" i="35"/>
  <c r="V6" i="35"/>
  <c r="K6" i="35"/>
  <c r="B6" i="35"/>
  <c r="T6" i="35"/>
  <c r="Q6" i="35"/>
  <c r="C6" i="35"/>
  <c r="M6" i="35"/>
  <c r="S6" i="35"/>
  <c r="F6" i="35"/>
  <c r="L6" i="35"/>
  <c r="I6" i="35"/>
  <c r="R6" i="35"/>
  <c r="P6" i="35"/>
  <c r="D6" i="35"/>
  <c r="E6" i="35"/>
  <c r="O6" i="35"/>
  <c r="F5" i="21"/>
  <c r="F4" i="22"/>
  <c r="F5" i="22"/>
  <c r="S6" i="23"/>
  <c r="I6" i="23"/>
  <c r="H6" i="23"/>
  <c r="M6" i="23"/>
  <c r="K6" i="23"/>
  <c r="C6" i="23"/>
  <c r="B6" i="23"/>
  <c r="T6" i="23"/>
  <c r="D6" i="23"/>
  <c r="F6" i="23"/>
  <c r="U6" i="23"/>
  <c r="L6" i="23"/>
  <c r="R6" i="23"/>
  <c r="Q6" i="23"/>
  <c r="G6" i="23"/>
  <c r="E6" i="23"/>
  <c r="O6" i="23"/>
  <c r="P6" i="23"/>
  <c r="N6" i="23"/>
  <c r="M6" i="55"/>
  <c r="N6" i="55"/>
  <c r="V6" i="56"/>
  <c r="P4" i="22"/>
  <c r="P5" i="22"/>
  <c r="P5" i="21"/>
  <c r="D5" i="41"/>
  <c r="D6" i="41"/>
  <c r="D4" i="42"/>
  <c r="J6" i="45"/>
  <c r="B6" i="45"/>
  <c r="K6" i="45"/>
  <c r="U6" i="45"/>
  <c r="O6" i="45"/>
  <c r="M6" i="45"/>
  <c r="R6" i="45"/>
  <c r="T6" i="45"/>
  <c r="F6" i="45"/>
  <c r="V6" i="45"/>
  <c r="H6" i="45"/>
  <c r="I6" i="45"/>
  <c r="L6" i="45"/>
  <c r="B6" i="52"/>
  <c r="D6" i="52"/>
  <c r="R6" i="52"/>
  <c r="R6" i="53"/>
  <c r="K6" i="52"/>
  <c r="F6" i="56"/>
  <c r="J6" i="53"/>
  <c r="Q6" i="33"/>
  <c r="D5" i="50"/>
  <c r="B4" i="50"/>
  <c r="B5" i="50"/>
  <c r="F6" i="50"/>
  <c r="H6" i="53"/>
  <c r="D6" i="34"/>
  <c r="I4" i="22"/>
  <c r="I5" i="22"/>
  <c r="I5" i="21"/>
  <c r="S5" i="21"/>
  <c r="S4" i="22"/>
  <c r="S5" i="22"/>
  <c r="B4" i="41"/>
  <c r="B5" i="41"/>
  <c r="C6" i="53"/>
  <c r="C5" i="56"/>
  <c r="C6" i="56"/>
  <c r="B4" i="56"/>
  <c r="B5" i="56"/>
  <c r="M6" i="56"/>
  <c r="J6" i="54"/>
  <c r="B6" i="54"/>
  <c r="E6" i="54"/>
  <c r="K6" i="54"/>
  <c r="S6" i="54"/>
  <c r="R6" i="54"/>
  <c r="U6" i="54"/>
  <c r="H6" i="54"/>
  <c r="P6" i="54"/>
  <c r="G6" i="54"/>
  <c r="L6" i="54"/>
  <c r="O6" i="54"/>
  <c r="I6" i="54"/>
  <c r="T6" i="54"/>
  <c r="D6" i="54"/>
  <c r="Q6" i="54"/>
  <c r="N6" i="54"/>
  <c r="C5" i="21"/>
  <c r="C4" i="22"/>
  <c r="C5" i="22"/>
  <c r="T6" i="50"/>
  <c r="V6" i="54"/>
  <c r="D6" i="50"/>
  <c r="C6" i="54"/>
  <c r="F5" i="42"/>
  <c r="F4" i="43"/>
  <c r="F5" i="43"/>
  <c r="C6" i="55"/>
  <c r="C6" i="20"/>
  <c r="B5" i="20"/>
  <c r="B4" i="21"/>
  <c r="F5" i="38"/>
  <c r="F6" i="38"/>
  <c r="F4" i="39"/>
  <c r="B4" i="38"/>
  <c r="B5" i="38"/>
  <c r="B6" i="50"/>
  <c r="M6" i="50"/>
  <c r="U6" i="50"/>
  <c r="I6" i="50"/>
  <c r="E6" i="50"/>
  <c r="S6" i="50"/>
  <c r="K6" i="50"/>
  <c r="P6" i="50"/>
  <c r="C6" i="50"/>
  <c r="G6" i="50"/>
  <c r="R6" i="50"/>
  <c r="O6" i="50"/>
  <c r="Q6" i="50"/>
  <c r="N6" i="50"/>
  <c r="L6" i="50"/>
  <c r="J6" i="50"/>
  <c r="V6" i="50"/>
  <c r="N6" i="42"/>
  <c r="J6" i="41"/>
  <c r="K6" i="41"/>
  <c r="B6" i="41"/>
  <c r="P6" i="41"/>
  <c r="O6" i="41"/>
  <c r="Q6" i="41"/>
  <c r="T6" i="41"/>
  <c r="I6" i="41"/>
  <c r="H6" i="41"/>
  <c r="G6" i="41"/>
  <c r="R6" i="41"/>
  <c r="M6" i="41"/>
  <c r="U6" i="41"/>
  <c r="E6" i="41"/>
  <c r="L6" i="41"/>
  <c r="S6" i="41"/>
  <c r="N6" i="31"/>
  <c r="O6" i="31"/>
  <c r="H6" i="31"/>
  <c r="B6" i="31"/>
  <c r="C6" i="31"/>
  <c r="D6" i="31"/>
  <c r="M6" i="31"/>
  <c r="L6" i="31"/>
  <c r="J6" i="31"/>
  <c r="K6" i="31"/>
  <c r="T6" i="31"/>
  <c r="I6" i="31"/>
  <c r="F6" i="31"/>
  <c r="U6" i="31"/>
  <c r="G6" i="31"/>
  <c r="P6" i="31"/>
  <c r="S6" i="31"/>
  <c r="E6" i="31"/>
  <c r="Q6" i="31"/>
  <c r="R6" i="31"/>
  <c r="D6" i="25"/>
  <c r="S6" i="25"/>
  <c r="U6" i="25"/>
  <c r="K6" i="25"/>
  <c r="O6" i="25"/>
  <c r="I6" i="25"/>
  <c r="M6" i="25"/>
  <c r="F6" i="25"/>
  <c r="B6" i="25"/>
  <c r="L6" i="25"/>
  <c r="G6" i="25"/>
  <c r="Q6" i="25"/>
  <c r="P6" i="25"/>
  <c r="N6" i="25"/>
  <c r="H6" i="25"/>
  <c r="C6" i="25"/>
  <c r="R6" i="25"/>
  <c r="T6" i="25"/>
  <c r="J6" i="25"/>
  <c r="B6" i="55"/>
  <c r="K6" i="55"/>
  <c r="O6" i="55"/>
  <c r="H6" i="55"/>
  <c r="U6" i="55"/>
  <c r="Q6" i="55"/>
  <c r="T6" i="55"/>
  <c r="S6" i="55"/>
  <c r="L6" i="55"/>
  <c r="I6" i="55"/>
  <c r="R6" i="55"/>
  <c r="G6" i="55"/>
  <c r="E6" i="55"/>
  <c r="J6" i="55"/>
  <c r="D6" i="55"/>
  <c r="P6" i="55"/>
  <c r="C5" i="43"/>
  <c r="B4" i="43"/>
  <c r="B5" i="43"/>
  <c r="F6" i="54"/>
  <c r="C6" i="27"/>
  <c r="B6" i="27"/>
  <c r="I6" i="27"/>
  <c r="J6" i="27"/>
  <c r="P6" i="27"/>
  <c r="N6" i="27"/>
  <c r="U6" i="27"/>
  <c r="H6" i="27"/>
  <c r="E6" i="27"/>
  <c r="S6" i="27"/>
  <c r="M6" i="27"/>
  <c r="L6" i="27"/>
  <c r="K6" i="27"/>
  <c r="Q6" i="27"/>
  <c r="T6" i="27"/>
  <c r="D6" i="27"/>
  <c r="G6" i="27"/>
  <c r="F6" i="27"/>
  <c r="R6" i="27"/>
  <c r="O6" i="27"/>
  <c r="B6" i="56"/>
  <c r="K6" i="56"/>
  <c r="O6" i="56"/>
  <c r="T6" i="56"/>
  <c r="E6" i="56"/>
  <c r="R6" i="56"/>
  <c r="I6" i="56"/>
  <c r="J6" i="56"/>
  <c r="G6" i="56"/>
  <c r="Q6" i="56"/>
  <c r="H6" i="56"/>
  <c r="S6" i="56"/>
  <c r="P6" i="56"/>
  <c r="D6" i="56"/>
  <c r="U6" i="56"/>
  <c r="L6" i="56"/>
  <c r="N6" i="41"/>
  <c r="D5" i="42"/>
  <c r="D6" i="42"/>
  <c r="D4" i="43"/>
  <c r="D5" i="43"/>
  <c r="N6" i="43"/>
  <c r="V6" i="41"/>
  <c r="N6" i="56"/>
  <c r="B6" i="30"/>
  <c r="G6" i="30"/>
  <c r="S6" i="30"/>
  <c r="R6" i="30"/>
  <c r="C6" i="30"/>
  <c r="D6" i="30"/>
  <c r="O6" i="30"/>
  <c r="H6" i="30"/>
  <c r="L6" i="30"/>
  <c r="K6" i="30"/>
  <c r="T6" i="30"/>
  <c r="E6" i="30"/>
  <c r="P6" i="30"/>
  <c r="N6" i="30"/>
  <c r="I6" i="30"/>
  <c r="M6" i="30"/>
  <c r="Q6" i="30"/>
  <c r="F6" i="30"/>
  <c r="U6" i="30"/>
  <c r="J6" i="30"/>
  <c r="H6" i="50"/>
  <c r="B5" i="26"/>
  <c r="B4" i="28"/>
  <c r="B5" i="28"/>
  <c r="M6" i="54"/>
  <c r="C6" i="41"/>
  <c r="V6" i="43"/>
  <c r="T6" i="37"/>
  <c r="N6" i="37"/>
  <c r="M6" i="37"/>
  <c r="H6" i="37"/>
  <c r="B6" i="37"/>
  <c r="V6" i="37"/>
  <c r="P6" i="37"/>
  <c r="C6" i="37"/>
  <c r="D6" i="37"/>
  <c r="I6" i="37"/>
  <c r="E6" i="37"/>
  <c r="O6" i="37"/>
  <c r="R6" i="37"/>
  <c r="Q6" i="37"/>
  <c r="J6" i="37"/>
  <c r="S6" i="37"/>
  <c r="L6" i="37"/>
  <c r="G6" i="37"/>
  <c r="U6" i="37"/>
  <c r="K6" i="37"/>
  <c r="B4" i="42"/>
  <c r="B5" i="42"/>
  <c r="C6" i="42"/>
  <c r="D6" i="26"/>
  <c r="G6" i="26"/>
  <c r="L6" i="26"/>
  <c r="B6" i="26"/>
  <c r="M6" i="26"/>
  <c r="P6" i="26"/>
  <c r="K6" i="26"/>
  <c r="F6" i="26"/>
  <c r="N6" i="26"/>
  <c r="O6" i="26"/>
  <c r="Q6" i="26"/>
  <c r="U6" i="26"/>
  <c r="C6" i="26"/>
  <c r="S6" i="26"/>
  <c r="T6" i="26"/>
  <c r="J6" i="26"/>
  <c r="I6" i="26"/>
  <c r="R6" i="26"/>
  <c r="H6" i="26"/>
  <c r="F5" i="39"/>
  <c r="F6" i="39"/>
  <c r="B4" i="39"/>
  <c r="B5" i="39"/>
  <c r="B6" i="43"/>
  <c r="T6" i="43"/>
  <c r="P6" i="43"/>
  <c r="J6" i="43"/>
  <c r="G6" i="43"/>
  <c r="K6" i="43"/>
  <c r="O6" i="43"/>
  <c r="H6" i="43"/>
  <c r="R6" i="43"/>
  <c r="U6" i="43"/>
  <c r="E6" i="43"/>
  <c r="Q6" i="43"/>
  <c r="I6" i="43"/>
  <c r="M6" i="43"/>
  <c r="L6" i="43"/>
  <c r="C6" i="43"/>
  <c r="B5" i="21"/>
  <c r="B4" i="22"/>
  <c r="B5" i="22"/>
  <c r="C6" i="22"/>
  <c r="F6" i="43"/>
  <c r="E6" i="26"/>
  <c r="T6" i="42"/>
  <c r="B6" i="42"/>
  <c r="O6" i="42"/>
  <c r="J6" i="42"/>
  <c r="P6" i="42"/>
  <c r="K6" i="42"/>
  <c r="H6" i="42"/>
  <c r="G6" i="42"/>
  <c r="U6" i="42"/>
  <c r="R6" i="42"/>
  <c r="Q6" i="42"/>
  <c r="L6" i="42"/>
  <c r="I6" i="42"/>
  <c r="M6" i="42"/>
  <c r="E6" i="42"/>
  <c r="S6" i="43"/>
  <c r="M6" i="28"/>
  <c r="O6" i="28"/>
  <c r="G6" i="28"/>
  <c r="L6" i="28"/>
  <c r="D6" i="28"/>
  <c r="P6" i="28"/>
  <c r="N6" i="28"/>
  <c r="B6" i="28"/>
  <c r="F6" i="28"/>
  <c r="Q6" i="28"/>
  <c r="K6" i="28"/>
  <c r="U6" i="28"/>
  <c r="C6" i="28"/>
  <c r="I6" i="28"/>
  <c r="T6" i="28"/>
  <c r="J6" i="28"/>
  <c r="H6" i="28"/>
  <c r="R6" i="28"/>
  <c r="S6" i="28"/>
  <c r="D6" i="43"/>
  <c r="V6" i="42"/>
  <c r="E6" i="28"/>
  <c r="O6" i="38"/>
  <c r="B6" i="38"/>
  <c r="M6" i="38"/>
  <c r="T6" i="38"/>
  <c r="C6" i="38"/>
  <c r="P6" i="38"/>
  <c r="K6" i="38"/>
  <c r="S6" i="38"/>
  <c r="H6" i="38"/>
  <c r="Q6" i="38"/>
  <c r="I6" i="38"/>
  <c r="V6" i="38"/>
  <c r="N6" i="38"/>
  <c r="R6" i="38"/>
  <c r="E6" i="38"/>
  <c r="L6" i="38"/>
  <c r="J6" i="38"/>
  <c r="D6" i="38"/>
  <c r="U6" i="38"/>
  <c r="G6" i="38"/>
  <c r="G6" i="20"/>
  <c r="H6" i="20"/>
  <c r="M6" i="20"/>
  <c r="B6" i="20"/>
  <c r="R6" i="20"/>
  <c r="Q6" i="20"/>
  <c r="L6" i="20"/>
  <c r="E6" i="20"/>
  <c r="J6" i="20"/>
  <c r="D6" i="20"/>
  <c r="O6" i="20"/>
  <c r="T6" i="20"/>
  <c r="K6" i="20"/>
  <c r="N6" i="20"/>
  <c r="P6" i="20"/>
  <c r="I6" i="20"/>
  <c r="S6" i="20"/>
  <c r="U6" i="20"/>
  <c r="F6" i="20"/>
  <c r="F6" i="42"/>
  <c r="S6" i="42"/>
  <c r="B6" i="21"/>
  <c r="L6" i="21"/>
  <c r="J6" i="21"/>
  <c r="D6" i="21"/>
  <c r="O6" i="21"/>
  <c r="G6" i="21"/>
  <c r="H6" i="21"/>
  <c r="E6" i="21"/>
  <c r="R6" i="21"/>
  <c r="M6" i="21"/>
  <c r="T6" i="21"/>
  <c r="Q6" i="21"/>
  <c r="N6" i="21"/>
  <c r="K6" i="21"/>
  <c r="F6" i="21"/>
  <c r="I6" i="21"/>
  <c r="S6" i="21"/>
  <c r="P6" i="21"/>
  <c r="U6" i="21"/>
  <c r="C6" i="21"/>
  <c r="B6" i="22"/>
  <c r="D6" i="22"/>
  <c r="M6" i="22"/>
  <c r="J6" i="22"/>
  <c r="G6" i="22"/>
  <c r="O6" i="22"/>
  <c r="E6" i="22"/>
  <c r="H6" i="22"/>
  <c r="R6" i="22"/>
  <c r="L6" i="22"/>
  <c r="Q6" i="22"/>
  <c r="N6" i="22"/>
  <c r="K6" i="22"/>
  <c r="T6" i="22"/>
  <c r="F6" i="22"/>
  <c r="U6" i="22"/>
  <c r="S6" i="22"/>
  <c r="I6" i="22"/>
  <c r="P6" i="22"/>
  <c r="B6" i="39"/>
  <c r="M6" i="39"/>
  <c r="Q6" i="39"/>
  <c r="P6" i="39"/>
  <c r="E6" i="39"/>
  <c r="C6" i="39"/>
  <c r="K6" i="39"/>
  <c r="H6" i="39"/>
  <c r="O6" i="39"/>
  <c r="S6" i="39"/>
  <c r="I6" i="39"/>
  <c r="T6" i="39"/>
  <c r="V6" i="39"/>
  <c r="N6" i="39"/>
  <c r="R6" i="39"/>
  <c r="U6" i="39"/>
  <c r="J6" i="39"/>
  <c r="L6" i="39"/>
  <c r="G6" i="39"/>
  <c r="D6" i="39"/>
</calcChain>
</file>

<file path=xl/sharedStrings.xml><?xml version="1.0" encoding="utf-8"?>
<sst xmlns="http://schemas.openxmlformats.org/spreadsheetml/2006/main" count="1851" uniqueCount="193">
  <si>
    <t>누계</t>
    <phoneticPr fontId="2" type="noConversion"/>
  </si>
  <si>
    <t>합  계</t>
    <phoneticPr fontId="2" type="noConversion"/>
  </si>
  <si>
    <t>(단위:명,%)</t>
    <phoneticPr fontId="2" type="noConversion"/>
  </si>
  <si>
    <t>구분</t>
    <phoneticPr fontId="2" type="noConversion"/>
  </si>
  <si>
    <t>일평균</t>
    <phoneticPr fontId="2" type="noConversion"/>
  </si>
  <si>
    <t>비율</t>
    <phoneticPr fontId="2" type="noConversion"/>
  </si>
  <si>
    <t>소태역</t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</si>
  <si>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</si>
  <si>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</si>
  <si>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</si>
  <si>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</si>
  <si>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</si>
  <si>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</si>
  <si>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</si>
  <si>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</si>
  <si>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</si>
  <si>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</si>
  <si>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</si>
  <si>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</si>
  <si>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</si>
  <si>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</si>
  <si>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</si>
  <si>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</si>
  <si>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</si>
  <si>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</si>
  <si>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2013년 1/4분기 수송 현황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</si>
  <si>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</si>
  <si>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</si>
  <si>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</si>
  <si>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2013년 2/4분기 수송 현황</t>
    <phoneticPr fontId="2" type="noConversion"/>
  </si>
  <si>
    <t>4월</t>
    <phoneticPr fontId="2" type="noConversion"/>
  </si>
  <si>
    <t>2013년 3/4분기 수송 현황</t>
    <phoneticPr fontId="2" type="noConversion"/>
  </si>
  <si>
    <t>2012년 1/4분기 수송 현황</t>
  </si>
  <si>
    <t>(단위:명,%)</t>
  </si>
  <si>
    <t>구분</t>
  </si>
  <si>
    <t>합  계</t>
  </si>
  <si>
    <r>
      <t>학동증심사</t>
    </r>
    <r>
      <rPr>
        <sz val="9"/>
        <rFont val="돋움"/>
        <family val="3"/>
        <charset val="129"/>
      </rPr>
      <t xml:space="preserve">
입구역</t>
    </r>
  </si>
  <si>
    <r>
      <t>문화전당역</t>
    </r>
    <r>
      <rPr>
        <sz val="9"/>
        <rFont val="돋움"/>
        <family val="3"/>
        <charset val="129"/>
      </rPr>
      <t xml:space="preserve">
(구도청)</t>
    </r>
  </si>
  <si>
    <r>
      <t xml:space="preserve">운천역
</t>
    </r>
    <r>
      <rPr>
        <sz val="8"/>
        <rFont val="돋움"/>
        <family val="3"/>
        <charset val="129"/>
      </rPr>
      <t>(호남대입구)</t>
    </r>
  </si>
  <si>
    <t>김대중
컨벤션센터역</t>
  </si>
  <si>
    <t>공항역</t>
  </si>
  <si>
    <t>송정공원역</t>
  </si>
  <si>
    <t>송정리역</t>
  </si>
  <si>
    <t>도산역</t>
  </si>
  <si>
    <t>평동역</t>
  </si>
  <si>
    <t>누계</t>
  </si>
  <si>
    <t>일평균</t>
  </si>
  <si>
    <t>비율</t>
  </si>
  <si>
    <t>1월</t>
  </si>
  <si>
    <t>2월</t>
  </si>
  <si>
    <t>3월</t>
  </si>
  <si>
    <t>2011년 1/4분기 수송 현황</t>
  </si>
  <si>
    <t>2011년 2/4분기 수송 현황</t>
  </si>
  <si>
    <t>년누계</t>
  </si>
  <si>
    <t>비 율</t>
  </si>
  <si>
    <t>분기누계</t>
  </si>
  <si>
    <t>4 월</t>
  </si>
  <si>
    <t>5 월</t>
  </si>
  <si>
    <t>6 월</t>
  </si>
  <si>
    <t>2011년 3/4분기 수송 현황</t>
  </si>
  <si>
    <t>7 월</t>
  </si>
  <si>
    <t>8 월</t>
  </si>
  <si>
    <t>9 월</t>
  </si>
  <si>
    <t>2011년 4/4분기 수송 현황</t>
    <phoneticPr fontId="2" type="noConversion"/>
  </si>
  <si>
    <t>소태역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</si>
  <si>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</si>
  <si>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</si>
  <si>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</si>
  <si>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년누계</t>
    <phoneticPr fontId="2" type="noConversion"/>
  </si>
  <si>
    <t>비 율</t>
    <phoneticPr fontId="2" type="noConversion"/>
  </si>
  <si>
    <t>분기누계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</si>
  <si>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</si>
  <si>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</si>
  <si>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</si>
  <si>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2012년 2/4분기 수송 현황</t>
    <phoneticPr fontId="2" type="noConversion"/>
  </si>
  <si>
    <t>일평균</t>
    <phoneticPr fontId="2" type="noConversion"/>
  </si>
  <si>
    <t>비율</t>
    <phoneticPr fontId="2" type="noConversion"/>
  </si>
  <si>
    <t>5월</t>
    <phoneticPr fontId="2" type="noConversion"/>
  </si>
  <si>
    <t>일평균</t>
    <phoneticPr fontId="2" type="noConversion"/>
  </si>
  <si>
    <t>비율</t>
    <phoneticPr fontId="2" type="noConversion"/>
  </si>
  <si>
    <t>6월</t>
    <phoneticPr fontId="2" type="noConversion"/>
  </si>
  <si>
    <t>일평균</t>
    <phoneticPr fontId="2" type="noConversion"/>
  </si>
  <si>
    <t>2012년 3/4분기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</si>
  <si>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</si>
  <si>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</si>
  <si>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</si>
  <si>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</si>
  <si>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</si>
  <si>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</si>
  <si>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</si>
  <si>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</si>
  <si>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</si>
  <si>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</si>
  <si>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</si>
  <si>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</si>
  <si>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일평균</t>
    <phoneticPr fontId="2" type="noConversion"/>
  </si>
  <si>
    <t>비율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</si>
  <si>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</si>
  <si>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</si>
  <si>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</si>
  <si>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2012년 4/4분기 수송 현황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</si>
  <si>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</si>
  <si>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</si>
  <si>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</si>
  <si>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2013년 4/4분기 수송 현황</t>
    <phoneticPr fontId="2" type="noConversion"/>
  </si>
  <si>
    <t>2014년 1/4분기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</si>
  <si>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</si>
  <si>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</si>
  <si>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</si>
  <si>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</si>
  <si>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</si>
  <si>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</si>
  <si>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</si>
  <si>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</si>
  <si>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</si>
  <si>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</si>
  <si>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</si>
  <si>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</si>
  <si>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</si>
  <si>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</si>
  <si>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</si>
  <si>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</si>
  <si>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</si>
  <si>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</si>
  <si>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2014년 2/4분기 수송 현황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</si>
  <si>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</si>
  <si>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</si>
  <si>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</si>
  <si>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</si>
  <si>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</si>
  <si>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</si>
  <si>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</si>
  <si>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</si>
  <si>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</si>
  <si>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</si>
  <si>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</si>
  <si>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</si>
  <si>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</si>
  <si>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</si>
  <si>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</si>
  <si>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</si>
  <si>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</si>
  <si>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</si>
  <si>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</si>
  <si>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</si>
  <si>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</si>
  <si>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</si>
  <si>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</si>
  <si>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2014년 3/4분기 수송 현황</t>
    <phoneticPr fontId="2" type="noConversion"/>
  </si>
  <si>
    <t>7 월</t>
    <phoneticPr fontId="2" type="noConversion"/>
  </si>
  <si>
    <t>8 월</t>
    <phoneticPr fontId="2" type="noConversion"/>
  </si>
  <si>
    <t>9 월</t>
    <phoneticPr fontId="2" type="noConversion"/>
  </si>
  <si>
    <t>2014년 4/4분기 수송 현황</t>
    <phoneticPr fontId="2" type="noConversion"/>
  </si>
  <si>
    <t>2015년 1/4분기 수송 현황</t>
    <phoneticPr fontId="2" type="noConversion"/>
  </si>
  <si>
    <t>2015년 2/4분기 수송 현황</t>
    <phoneticPr fontId="2" type="noConversion"/>
  </si>
  <si>
    <t>7 월</t>
    <phoneticPr fontId="2" type="noConversion"/>
  </si>
  <si>
    <t>2015년 3/4분기 수송 현황</t>
    <phoneticPr fontId="2" type="noConversion"/>
  </si>
  <si>
    <t>2015년 4/4분기 수송 현황</t>
    <phoneticPr fontId="2" type="noConversion"/>
  </si>
  <si>
    <t>2016년 1/4분기 수송 현황</t>
    <phoneticPr fontId="2" type="noConversion"/>
  </si>
  <si>
    <t>2016년 2/4분기 수송 현황</t>
    <phoneticPr fontId="2" type="noConversion"/>
  </si>
  <si>
    <t>2016년 3/4분기 수송 현황</t>
    <phoneticPr fontId="2" type="noConversion"/>
  </si>
  <si>
    <t>2016년 4/4분기 수송 현황</t>
    <phoneticPr fontId="2" type="noConversion"/>
  </si>
  <si>
    <t>2017년 1/4분기 수송 현황</t>
    <phoneticPr fontId="2" type="noConversion"/>
  </si>
  <si>
    <t>2017년 2/4분기 수송 현황</t>
    <phoneticPr fontId="2" type="noConversion"/>
  </si>
  <si>
    <t>녹동역</t>
    <phoneticPr fontId="2" type="noConversion"/>
  </si>
  <si>
    <t>문화전당역</t>
    <phoneticPr fontId="2" type="noConversion"/>
  </si>
  <si>
    <t>운천역</t>
    <phoneticPr fontId="2" type="noConversion"/>
  </si>
  <si>
    <t>광주송정역</t>
    <phoneticPr fontId="2" type="noConversion"/>
  </si>
  <si>
    <t>2017년 3/4분기 수송 현황</t>
    <phoneticPr fontId="2" type="noConversion"/>
  </si>
  <si>
    <t>2017년 4/4분기 수송 현황</t>
    <phoneticPr fontId="2" type="noConversion"/>
  </si>
  <si>
    <t>2018년 1/4분기 수송 현황</t>
    <phoneticPr fontId="2" type="noConversion"/>
  </si>
  <si>
    <t>2018년 2/4분기 수송 현황</t>
    <phoneticPr fontId="2" type="noConversion"/>
  </si>
  <si>
    <t>2018년 3/4분기 수송 현황</t>
    <phoneticPr fontId="2" type="noConversion"/>
  </si>
  <si>
    <t>2018년 4/4분기 수송 현황</t>
    <phoneticPr fontId="2" type="noConversion"/>
  </si>
  <si>
    <t>2019년 1/4분기 수송 현황</t>
    <phoneticPr fontId="2" type="noConversion"/>
  </si>
  <si>
    <t>2019년 2/4분기 수송 현황</t>
    <phoneticPr fontId="2" type="noConversion"/>
  </si>
  <si>
    <t>2019년 3/4분기 수송 현황</t>
    <phoneticPr fontId="2" type="noConversion"/>
  </si>
  <si>
    <t>2019년 4/4분기 수송 현황</t>
    <phoneticPr fontId="2" type="noConversion"/>
  </si>
  <si>
    <t>2020년 1/4분기 수송 현황</t>
    <phoneticPr fontId="2" type="noConversion"/>
  </si>
  <si>
    <t>2020년 2/4분기 수송 현황</t>
    <phoneticPr fontId="2" type="noConversion"/>
  </si>
  <si>
    <t>4월</t>
    <phoneticPr fontId="2" type="noConversion"/>
  </si>
  <si>
    <t>5월</t>
    <phoneticPr fontId="2" type="noConversion"/>
  </si>
  <si>
    <t>2020년 3/4분기 수송 현황</t>
    <phoneticPr fontId="2" type="noConversion"/>
  </si>
  <si>
    <t>2020년 4/4분기 수송 현황</t>
    <phoneticPr fontId="2" type="noConversion"/>
  </si>
  <si>
    <t>2021년 1/4분기 수송 현황</t>
    <phoneticPr fontId="2" type="noConversion"/>
  </si>
  <si>
    <t>2021년 2/4분기 수송 현황</t>
    <phoneticPr fontId="2" type="noConversion"/>
  </si>
  <si>
    <t>2021년 3/4분기 수송 현황</t>
    <phoneticPr fontId="2" type="noConversion"/>
  </si>
  <si>
    <t>2021년 4/4분기 수송 현황</t>
    <phoneticPr fontId="2" type="noConversion"/>
  </si>
  <si>
    <t>2022년 1/4분기 수송 현황</t>
    <phoneticPr fontId="2" type="noConversion"/>
  </si>
  <si>
    <t>2022년 2/4분기 수송 현황</t>
    <phoneticPr fontId="2" type="noConversion"/>
  </si>
  <si>
    <t>2022년 3/4분기 수송 현황</t>
    <phoneticPr fontId="2" type="noConversion"/>
  </si>
  <si>
    <t>2022년 4/4분기 수송 현황</t>
    <phoneticPr fontId="2" type="noConversion"/>
  </si>
  <si>
    <t>2023년 1/4분기 수송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</si>
</sst>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8" formatCode="m&quot;/&quot;d;@"/>
    <numFmt numFmtId="181" formatCode="_-* #,##0.0_-;\-* #,##0.0_-;_-* &quot;-&quot;_-;_-@_-"/>
    <numFmt numFmtId="182" formatCode="#,##0_ "/>
    <numFmt numFmtId="183" formatCode="#,##0.0_ "/>
    <numFmt numFmtId="186" formatCode="_-* #,##0_-;\-* #,##0_-;_-* &quot;-&quot;??_-;_-@_-"/>
    <numFmt numFmtId="187" formatCode="##0.0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9"/>
      <color rgb="FF333333"/>
      <name val="Gulim"/>
      <family val="3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CFFFF"/>
        <bgColor indexed="64"/>
      </patternFill>
    </fill>
  </fills>
  <borders count="16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 shrinkToFit="1"/>
    </xf>
    <xf numFmtId="181" fontId="6" fillId="2" borderId="3" xfId="1" applyNumberFormat="1" applyFont="1" applyFill="1" applyBorder="1" applyAlignment="1">
      <alignment horizontal="center" vertical="center" shrinkToFit="1"/>
    </xf>
    <xf numFmtId="181" fontId="6" fillId="0" borderId="3" xfId="1" applyNumberFormat="1" applyFont="1" applyFill="1" applyBorder="1" applyAlignment="1">
      <alignment horizontal="center" vertical="center" shrinkToFit="1"/>
    </xf>
    <xf numFmtId="181" fontId="6" fillId="0" borderId="4" xfId="1" applyNumberFormat="1" applyFont="1" applyFill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 shrinkToFit="1"/>
    </xf>
    <xf numFmtId="181" fontId="5" fillId="2" borderId="6" xfId="1" applyNumberFormat="1" applyFont="1" applyFill="1" applyBorder="1" applyAlignment="1">
      <alignment horizontal="center" vertical="center" shrinkToFit="1"/>
    </xf>
    <xf numFmtId="181" fontId="5" fillId="0" borderId="6" xfId="1" applyNumberFormat="1" applyFont="1" applyFill="1" applyBorder="1" applyAlignment="1">
      <alignment horizontal="center" vertical="center" shrinkToFit="1"/>
    </xf>
    <xf numFmtId="181" fontId="5" fillId="0" borderId="7" xfId="1" applyNumberFormat="1" applyFont="1" applyFill="1" applyBorder="1" applyAlignment="1">
      <alignment horizontal="center" vertical="center" shrinkToFit="1"/>
    </xf>
    <xf numFmtId="181" fontId="6" fillId="2" borderId="6" xfId="1" applyNumberFormat="1" applyFont="1" applyFill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 shrinkToFit="1"/>
    </xf>
    <xf numFmtId="181" fontId="6" fillId="0" borderId="6" xfId="1" applyNumberFormat="1" applyFont="1" applyFill="1" applyBorder="1" applyAlignment="1">
      <alignment horizontal="center" vertical="center" shrinkToFit="1"/>
    </xf>
    <xf numFmtId="181" fontId="6" fillId="0" borderId="7" xfId="1" applyNumberFormat="1" applyFont="1" applyFill="1" applyBorder="1" applyAlignment="1">
      <alignment horizontal="center" vertical="center" shrinkToFit="1"/>
    </xf>
    <xf numFmtId="186" fontId="6" fillId="0" borderId="1" xfId="1" applyNumberFormat="1" applyFont="1" applyFill="1" applyBorder="1" applyAlignment="1">
      <alignment horizontal="center" vertical="center" shrinkToFit="1"/>
    </xf>
    <xf numFmtId="41" fontId="6" fillId="0" borderId="0" xfId="1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/>
    </xf>
    <xf numFmtId="186" fontId="6" fillId="0" borderId="2" xfId="1" applyNumberFormat="1" applyFont="1" applyFill="1" applyBorder="1" applyAlignment="1">
      <alignment horizontal="center" vertical="center" shrinkToFit="1"/>
    </xf>
    <xf numFmtId="182" fontId="10" fillId="0" borderId="5" xfId="4" applyNumberFormat="1" applyFont="1" applyFill="1" applyBorder="1" applyAlignment="1">
      <alignment horizontal="right" vertical="center" wrapText="1"/>
    </xf>
    <xf numFmtId="182" fontId="10" fillId="0" borderId="14" xfId="4" applyNumberFormat="1" applyFont="1" applyFill="1" applyBorder="1" applyAlignment="1">
      <alignment horizontal="right" vertical="center" wrapText="1"/>
    </xf>
    <xf numFmtId="178" fontId="6" fillId="3" borderId="15" xfId="1" applyNumberFormat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wrapText="1" shrinkToFit="1"/>
    </xf>
    <xf numFmtId="41" fontId="4" fillId="3" borderId="16" xfId="1" applyFont="1" applyFill="1" applyBorder="1" applyAlignment="1">
      <alignment horizontal="center" vertical="center" wrapText="1" shrinkToFit="1"/>
    </xf>
    <xf numFmtId="41" fontId="6" fillId="3" borderId="17" xfId="1" applyFont="1" applyFill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/>
    </xf>
    <xf numFmtId="181" fontId="6" fillId="2" borderId="19" xfId="1" applyNumberFormat="1" applyFont="1" applyFill="1" applyBorder="1" applyAlignment="1">
      <alignment horizontal="center" vertical="center" shrinkToFit="1"/>
    </xf>
    <xf numFmtId="181" fontId="6" fillId="0" borderId="19" xfId="1" applyNumberFormat="1" applyFont="1" applyFill="1" applyBorder="1" applyAlignment="1">
      <alignment horizontal="center" vertical="center" shrinkToFit="1"/>
    </xf>
    <xf numFmtId="181" fontId="6" fillId="0" borderId="20" xfId="1" applyNumberFormat="1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wrapText="1"/>
    </xf>
    <xf numFmtId="41" fontId="5" fillId="2" borderId="8" xfId="1" applyFont="1" applyFill="1" applyBorder="1" applyAlignment="1">
      <alignment horizontal="center" vertical="center" shrinkToFit="1"/>
    </xf>
    <xf numFmtId="41" fontId="5" fillId="0" borderId="8" xfId="1" applyFont="1" applyBorder="1" applyAlignment="1">
      <alignment horizontal="center" vertical="center" shrinkToFit="1"/>
    </xf>
    <xf numFmtId="41" fontId="5" fillId="0" borderId="21" xfId="1" applyFont="1" applyBorder="1" applyAlignment="1">
      <alignment horizontal="center" vertical="center" shrinkToFit="1"/>
    </xf>
    <xf numFmtId="182" fontId="10" fillId="0" borderId="8" xfId="4" applyNumberFormat="1" applyFont="1" applyFill="1" applyBorder="1" applyAlignment="1">
      <alignment horizontal="right" vertical="center" wrapText="1"/>
    </xf>
    <xf numFmtId="182" fontId="10" fillId="0" borderId="21" xfId="4" applyNumberFormat="1" applyFont="1" applyFill="1" applyBorder="1" applyAlignment="1">
      <alignment horizontal="right" vertical="center" wrapText="1"/>
    </xf>
    <xf numFmtId="41" fontId="6" fillId="0" borderId="0" xfId="1" applyNumberFormat="1" applyFont="1" applyAlignment="1">
      <alignment horizontal="center" vertical="center" shrinkToFit="1"/>
    </xf>
    <xf numFmtId="41" fontId="6" fillId="0" borderId="0" xfId="1" applyNumberFormat="1" applyFont="1" applyAlignment="1">
      <alignment horizontal="center" vertical="center"/>
    </xf>
    <xf numFmtId="41" fontId="6" fillId="0" borderId="0" xfId="1" applyNumberFormat="1" applyFont="1">
      <alignment vertical="center"/>
    </xf>
    <xf numFmtId="41" fontId="4" fillId="0" borderId="0" xfId="1" applyFont="1" applyAlignment="1">
      <alignment horizontal="center" vertical="center" shrinkToFit="1"/>
    </xf>
    <xf numFmtId="41" fontId="4" fillId="0" borderId="0" xfId="2" applyFont="1" applyAlignment="1">
      <alignment horizontal="center" vertical="center" shrinkToFit="1"/>
    </xf>
    <xf numFmtId="0" fontId="0" fillId="0" borderId="0" xfId="0" applyBorder="1" applyAlignment="1">
      <alignment vertical="center"/>
    </xf>
    <xf numFmtId="41" fontId="4" fillId="0" borderId="0" xfId="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2" applyFont="1" applyAlignment="1">
      <alignment horizontal="center" vertical="center" shrinkToFit="1"/>
    </xf>
    <xf numFmtId="41" fontId="4" fillId="0" borderId="1" xfId="2" applyFont="1" applyFill="1" applyBorder="1" applyAlignment="1">
      <alignment horizontal="center" vertical="center" shrinkToFit="1"/>
    </xf>
    <xf numFmtId="41" fontId="4" fillId="0" borderId="2" xfId="2" applyFont="1" applyFill="1" applyBorder="1" applyAlignment="1">
      <alignment horizontal="center" vertical="center" shrinkToFit="1"/>
    </xf>
    <xf numFmtId="178" fontId="4" fillId="3" borderId="22" xfId="2" applyNumberFormat="1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wrapText="1" shrinkToFit="1"/>
    </xf>
    <xf numFmtId="41" fontId="2" fillId="3" borderId="23" xfId="2" applyFont="1" applyFill="1" applyBorder="1" applyAlignment="1">
      <alignment horizontal="center" vertical="center" wrapText="1" shrinkToFit="1"/>
    </xf>
    <xf numFmtId="41" fontId="4" fillId="3" borderId="24" xfId="2" applyFont="1" applyFill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wrapText="1"/>
    </xf>
    <xf numFmtId="41" fontId="5" fillId="2" borderId="1" xfId="2" applyFont="1" applyFill="1" applyBorder="1" applyAlignment="1">
      <alignment horizontal="center" vertical="center" shrinkToFit="1"/>
    </xf>
    <xf numFmtId="41" fontId="5" fillId="0" borderId="1" xfId="2" applyFont="1" applyBorder="1" applyAlignment="1">
      <alignment horizontal="center" vertical="center" shrinkToFit="1"/>
    </xf>
    <xf numFmtId="41" fontId="5" fillId="0" borderId="2" xfId="2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6" fillId="2" borderId="1" xfId="2" applyFont="1" applyFill="1" applyBorder="1" applyAlignment="1">
      <alignment horizontal="center" vertical="center" shrinkToFit="1"/>
    </xf>
    <xf numFmtId="41" fontId="6" fillId="0" borderId="1" xfId="2" applyFont="1" applyFill="1" applyBorder="1" applyAlignment="1">
      <alignment horizontal="center" vertical="center" shrinkToFit="1"/>
    </xf>
    <xf numFmtId="41" fontId="6" fillId="0" borderId="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181" fontId="6" fillId="2" borderId="3" xfId="2" applyNumberFormat="1" applyFont="1" applyFill="1" applyBorder="1" applyAlignment="1">
      <alignment horizontal="center" vertical="center" shrinkToFit="1"/>
    </xf>
    <xf numFmtId="181" fontId="6" fillId="0" borderId="3" xfId="2" applyNumberFormat="1" applyFont="1" applyFill="1" applyBorder="1" applyAlignment="1">
      <alignment horizontal="center" vertical="center" shrinkToFit="1"/>
    </xf>
    <xf numFmtId="181" fontId="6" fillId="0" borderId="4" xfId="2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1" fontId="6" fillId="2" borderId="5" xfId="2" applyFont="1" applyFill="1" applyBorder="1" applyAlignment="1">
      <alignment horizontal="center" vertical="center" shrinkToFit="1"/>
    </xf>
    <xf numFmtId="41" fontId="4" fillId="0" borderId="5" xfId="2" applyFont="1" applyFill="1" applyBorder="1" applyAlignment="1">
      <alignment horizontal="center" vertical="center" shrinkToFit="1"/>
    </xf>
    <xf numFmtId="41" fontId="4" fillId="0" borderId="14" xfId="2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/>
    </xf>
    <xf numFmtId="181" fontId="5" fillId="2" borderId="6" xfId="2" applyNumberFormat="1" applyFont="1" applyFill="1" applyBorder="1" applyAlignment="1">
      <alignment horizontal="center" vertical="center" shrinkToFit="1"/>
    </xf>
    <xf numFmtId="181" fontId="5" fillId="0" borderId="6" xfId="2" applyNumberFormat="1" applyFont="1" applyFill="1" applyBorder="1" applyAlignment="1">
      <alignment horizontal="center" vertical="center" shrinkToFit="1"/>
    </xf>
    <xf numFmtId="181" fontId="5" fillId="0" borderId="7" xfId="2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81" fontId="6" fillId="2" borderId="6" xfId="2" applyNumberFormat="1" applyFont="1" applyFill="1" applyBorder="1" applyAlignment="1">
      <alignment horizontal="center" vertical="center" shrinkToFit="1"/>
    </xf>
    <xf numFmtId="181" fontId="4" fillId="0" borderId="6" xfId="2" applyNumberFormat="1" applyFont="1" applyFill="1" applyBorder="1" applyAlignment="1">
      <alignment horizontal="center" vertical="center" shrinkToFit="1"/>
    </xf>
    <xf numFmtId="181" fontId="4" fillId="0" borderId="7" xfId="2" applyNumberFormat="1" applyFont="1" applyFill="1" applyBorder="1" applyAlignment="1">
      <alignment horizontal="center" vertical="center" shrinkToFit="1"/>
    </xf>
    <xf numFmtId="41" fontId="6" fillId="0" borderId="5" xfId="2" applyFont="1" applyFill="1" applyBorder="1" applyAlignment="1">
      <alignment horizontal="center" vertical="center" shrinkToFit="1"/>
    </xf>
    <xf numFmtId="41" fontId="6" fillId="0" borderId="14" xfId="2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41" fontId="6" fillId="2" borderId="8" xfId="2" applyFont="1" applyFill="1" applyBorder="1" applyAlignment="1">
      <alignment horizontal="center" vertical="center" shrinkToFit="1"/>
    </xf>
    <xf numFmtId="41" fontId="4" fillId="0" borderId="8" xfId="2" applyFont="1" applyFill="1" applyBorder="1" applyAlignment="1">
      <alignment horizontal="center" vertical="center" shrinkToFit="1"/>
    </xf>
    <xf numFmtId="41" fontId="4" fillId="0" borderId="21" xfId="2" applyFont="1" applyFill="1" applyBorder="1" applyAlignment="1">
      <alignment horizontal="center" vertical="center" shrinkToFit="1"/>
    </xf>
    <xf numFmtId="181" fontId="6" fillId="0" borderId="6" xfId="2" applyNumberFormat="1" applyFont="1" applyFill="1" applyBorder="1" applyAlignment="1">
      <alignment horizontal="center" vertical="center" shrinkToFit="1"/>
    </xf>
    <xf numFmtId="181" fontId="6" fillId="0" borderId="7" xfId="2" applyNumberFormat="1" applyFont="1" applyFill="1" applyBorder="1" applyAlignment="1">
      <alignment horizontal="center" vertical="center" shrinkToFit="1"/>
    </xf>
    <xf numFmtId="178" fontId="4" fillId="3" borderId="25" xfId="2" applyNumberFormat="1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wrapText="1" shrinkToFit="1"/>
    </xf>
    <xf numFmtId="41" fontId="4" fillId="3" borderId="27" xfId="2" applyFont="1" applyFill="1" applyBorder="1" applyAlignment="1">
      <alignment horizontal="center" vertical="center" shrinkToFit="1"/>
    </xf>
    <xf numFmtId="41" fontId="2" fillId="3" borderId="26" xfId="2" applyFont="1" applyFill="1" applyBorder="1" applyAlignment="1">
      <alignment horizontal="center" vertical="center" wrapText="1" shrinkToFit="1"/>
    </xf>
    <xf numFmtId="0" fontId="7" fillId="0" borderId="28" xfId="0" applyFont="1" applyBorder="1" applyAlignment="1">
      <alignment horizontal="center" vertical="center" wrapText="1"/>
    </xf>
    <xf numFmtId="41" fontId="5" fillId="2" borderId="29" xfId="2" applyFont="1" applyFill="1" applyBorder="1" applyAlignment="1">
      <alignment horizontal="center" vertical="center" shrinkToFit="1"/>
    </xf>
    <xf numFmtId="41" fontId="5" fillId="0" borderId="30" xfId="2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/>
    </xf>
    <xf numFmtId="41" fontId="5" fillId="2" borderId="32" xfId="2" applyFont="1" applyFill="1" applyBorder="1" applyAlignment="1">
      <alignment horizontal="center" vertical="center" shrinkToFit="1"/>
    </xf>
    <xf numFmtId="41" fontId="5" fillId="2" borderId="33" xfId="2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/>
    </xf>
    <xf numFmtId="41" fontId="6" fillId="2" borderId="32" xfId="2" applyFont="1" applyFill="1" applyBorder="1" applyAlignment="1">
      <alignment horizontal="center" vertical="center" shrinkToFit="1"/>
    </xf>
    <xf numFmtId="41" fontId="6" fillId="0" borderId="33" xfId="2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181" fontId="6" fillId="2" borderId="35" xfId="2" applyNumberFormat="1" applyFont="1" applyFill="1" applyBorder="1" applyAlignment="1">
      <alignment horizontal="center" vertical="center" shrinkToFit="1"/>
    </xf>
    <xf numFmtId="181" fontId="6" fillId="0" borderId="36" xfId="2" applyNumberFormat="1" applyFont="1" applyFill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/>
    </xf>
    <xf numFmtId="181" fontId="5" fillId="2" borderId="38" xfId="2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41" fontId="6" fillId="2" borderId="40" xfId="2" applyFont="1" applyFill="1" applyBorder="1" applyAlignment="1">
      <alignment horizontal="center" vertical="center" shrinkToFit="1"/>
    </xf>
    <xf numFmtId="41" fontId="6" fillId="0" borderId="41" xfId="2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41" fontId="6" fillId="2" borderId="43" xfId="2" applyFont="1" applyFill="1" applyBorder="1" applyAlignment="1">
      <alignment horizontal="center" vertical="center" shrinkToFit="1"/>
    </xf>
    <xf numFmtId="41" fontId="6" fillId="0" borderId="44" xfId="2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181" fontId="6" fillId="2" borderId="38" xfId="2" applyNumberFormat="1" applyFont="1" applyFill="1" applyBorder="1" applyAlignment="1">
      <alignment horizontal="center" vertical="center" shrinkToFit="1"/>
    </xf>
    <xf numFmtId="181" fontId="6" fillId="0" borderId="45" xfId="2" applyNumberFormat="1" applyFont="1" applyFill="1" applyBorder="1" applyAlignment="1">
      <alignment horizontal="center" vertical="center" shrinkToFit="1"/>
    </xf>
    <xf numFmtId="41" fontId="6" fillId="0" borderId="44" xfId="2" applyFont="1" applyFill="1" applyBorder="1" applyAlignment="1">
      <alignment horizontal="center" vertical="center" shrinkToFit="1"/>
    </xf>
    <xf numFmtId="41" fontId="4" fillId="3" borderId="46" xfId="2" applyFont="1" applyFill="1" applyBorder="1" applyAlignment="1">
      <alignment horizontal="center" vertical="center" wrapText="1" shrinkToFit="1"/>
    </xf>
    <xf numFmtId="41" fontId="5" fillId="0" borderId="47" xfId="2" applyFont="1" applyBorder="1" applyAlignment="1">
      <alignment horizontal="center" vertical="center" shrinkToFit="1"/>
    </xf>
    <xf numFmtId="41" fontId="5" fillId="2" borderId="48" xfId="2" applyFont="1" applyFill="1" applyBorder="1" applyAlignment="1">
      <alignment horizontal="center" vertical="center" shrinkToFit="1"/>
    </xf>
    <xf numFmtId="181" fontId="5" fillId="0" borderId="49" xfId="2" applyNumberFormat="1" applyFont="1" applyFill="1" applyBorder="1" applyAlignment="1">
      <alignment horizontal="center" vertical="center" shrinkToFit="1"/>
    </xf>
    <xf numFmtId="181" fontId="5" fillId="0" borderId="45" xfId="2" applyNumberFormat="1" applyFont="1" applyFill="1" applyBorder="1" applyAlignment="1">
      <alignment horizontal="center" vertical="center" shrinkToFit="1"/>
    </xf>
    <xf numFmtId="41" fontId="6" fillId="0" borderId="50" xfId="2" applyFont="1" applyBorder="1" applyAlignment="1">
      <alignment horizontal="center" vertical="center" shrinkToFit="1"/>
    </xf>
    <xf numFmtId="41" fontId="6" fillId="0" borderId="48" xfId="2" applyFont="1" applyFill="1" applyBorder="1" applyAlignment="1">
      <alignment horizontal="center" vertical="center" shrinkToFit="1"/>
    </xf>
    <xf numFmtId="181" fontId="6" fillId="0" borderId="49" xfId="2" applyNumberFormat="1" applyFont="1" applyFill="1" applyBorder="1" applyAlignment="1">
      <alignment horizontal="center" vertical="center" shrinkToFit="1"/>
    </xf>
    <xf numFmtId="41" fontId="6" fillId="0" borderId="50" xfId="2" applyFont="1" applyFill="1" applyBorder="1" applyAlignment="1">
      <alignment horizontal="center" vertical="center" shrinkToFit="1"/>
    </xf>
    <xf numFmtId="181" fontId="6" fillId="0" borderId="51" xfId="2" applyNumberFormat="1" applyFont="1" applyFill="1" applyBorder="1" applyAlignment="1">
      <alignment horizontal="center" vertical="center" shrinkToFit="1"/>
    </xf>
    <xf numFmtId="41" fontId="6" fillId="0" borderId="52" xfId="2" applyFont="1" applyFill="1" applyBorder="1" applyAlignment="1">
      <alignment horizontal="center" vertical="center" shrinkToFit="1"/>
    </xf>
    <xf numFmtId="41" fontId="4" fillId="3" borderId="53" xfId="2" applyFont="1" applyFill="1" applyBorder="1" applyAlignment="1">
      <alignment horizontal="center" vertical="center" shrinkToFit="1"/>
    </xf>
    <xf numFmtId="0" fontId="7" fillId="0" borderId="28" xfId="0" applyFont="1" applyBorder="1" applyAlignment="1">
      <alignment horizontal="center" vertical="center" shrinkToFit="1"/>
    </xf>
    <xf numFmtId="41" fontId="5" fillId="2" borderId="29" xfId="2" applyFont="1" applyFill="1" applyBorder="1" applyAlignment="1">
      <alignment vertical="center" shrinkToFit="1"/>
    </xf>
    <xf numFmtId="41" fontId="5" fillId="0" borderId="30" xfId="2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5" fillId="2" borderId="32" xfId="2" applyFont="1" applyFill="1" applyBorder="1" applyAlignment="1">
      <alignment vertical="center" shrinkToFit="1"/>
    </xf>
    <xf numFmtId="41" fontId="5" fillId="2" borderId="33" xfId="2" applyFont="1" applyFill="1" applyBorder="1" applyAlignment="1">
      <alignment vertical="center" shrinkToFit="1"/>
    </xf>
    <xf numFmtId="41" fontId="5" fillId="2" borderId="54" xfId="2" applyFont="1" applyFill="1" applyBorder="1" applyAlignment="1">
      <alignment vertical="center" shrinkToFit="1"/>
    </xf>
    <xf numFmtId="0" fontId="7" fillId="0" borderId="55" xfId="0" applyFont="1" applyBorder="1" applyAlignment="1">
      <alignment horizontal="center" vertical="center"/>
    </xf>
    <xf numFmtId="182" fontId="5" fillId="2" borderId="56" xfId="0" applyNumberFormat="1" applyFont="1" applyFill="1" applyBorder="1" applyAlignment="1">
      <alignment vertical="center" shrinkToFit="1"/>
    </xf>
    <xf numFmtId="182" fontId="0" fillId="0" borderId="0" xfId="0" applyNumberFormat="1" applyAlignment="1">
      <alignment vertical="center" shrinkToFit="1"/>
    </xf>
    <xf numFmtId="0" fontId="7" fillId="0" borderId="57" xfId="0" applyFont="1" applyBorder="1" applyAlignment="1">
      <alignment horizontal="center" vertical="center" shrinkToFit="1"/>
    </xf>
    <xf numFmtId="41" fontId="5" fillId="2" borderId="58" xfId="2" applyFont="1" applyFill="1" applyBorder="1" applyAlignment="1">
      <alignment vertical="center" shrinkToFit="1"/>
    </xf>
    <xf numFmtId="0" fontId="7" fillId="0" borderId="34" xfId="0" applyFont="1" applyBorder="1" applyAlignment="1">
      <alignment horizontal="center" vertical="center"/>
    </xf>
    <xf numFmtId="182" fontId="5" fillId="2" borderId="35" xfId="0" applyNumberFormat="1" applyFont="1" applyFill="1" applyBorder="1" applyAlignment="1">
      <alignment vertical="center" shrinkToFit="1"/>
    </xf>
    <xf numFmtId="41" fontId="6" fillId="2" borderId="40" xfId="2" applyFont="1" applyFill="1" applyBorder="1" applyAlignment="1">
      <alignment vertical="center" shrinkToFit="1"/>
    </xf>
    <xf numFmtId="41" fontId="6" fillId="2" borderId="32" xfId="2" applyFont="1" applyFill="1" applyBorder="1" applyAlignment="1">
      <alignment vertical="center" shrinkToFit="1"/>
    </xf>
    <xf numFmtId="182" fontId="6" fillId="2" borderId="38" xfId="0" applyNumberFormat="1" applyFont="1" applyFill="1" applyBorder="1" applyAlignment="1">
      <alignment vertical="center" shrinkToFit="1"/>
    </xf>
    <xf numFmtId="0" fontId="0" fillId="0" borderId="57" xfId="0" applyBorder="1" applyAlignment="1">
      <alignment horizontal="center" vertical="center"/>
    </xf>
    <xf numFmtId="41" fontId="6" fillId="2" borderId="58" xfId="2" applyFont="1" applyFill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182" fontId="6" fillId="2" borderId="56" xfId="0" applyNumberFormat="1" applyFont="1" applyFill="1" applyBorder="1" applyAlignment="1">
      <alignment vertical="center" shrinkToFit="1"/>
    </xf>
    <xf numFmtId="182" fontId="6" fillId="2" borderId="35" xfId="0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shrinkToFit="1"/>
    </xf>
    <xf numFmtId="41" fontId="5" fillId="0" borderId="59" xfId="2" applyFont="1" applyFill="1" applyBorder="1" applyAlignment="1">
      <alignment vertical="center" shrinkToFit="1"/>
    </xf>
    <xf numFmtId="41" fontId="5" fillId="0" borderId="60" xfId="2" applyFont="1" applyFill="1" applyBorder="1" applyAlignment="1">
      <alignment vertical="center" shrinkToFit="1"/>
    </xf>
    <xf numFmtId="41" fontId="5" fillId="0" borderId="61" xfId="2" applyFont="1" applyFill="1" applyBorder="1" applyAlignment="1">
      <alignment vertical="center" shrinkToFit="1"/>
    </xf>
    <xf numFmtId="41" fontId="5" fillId="0" borderId="47" xfId="2" applyFont="1" applyBorder="1" applyAlignment="1">
      <alignment vertical="center" shrinkToFit="1"/>
    </xf>
    <xf numFmtId="41" fontId="5" fillId="2" borderId="48" xfId="2" applyFont="1" applyFill="1" applyBorder="1" applyAlignment="1">
      <alignment vertical="center" shrinkToFit="1"/>
    </xf>
    <xf numFmtId="41" fontId="4" fillId="3" borderId="62" xfId="2" applyFont="1" applyFill="1" applyBorder="1" applyAlignment="1">
      <alignment horizontal="center" vertical="center" shrinkToFit="1"/>
    </xf>
    <xf numFmtId="183" fontId="5" fillId="0" borderId="63" xfId="0" applyNumberFormat="1" applyFont="1" applyFill="1" applyBorder="1" applyAlignment="1">
      <alignment vertical="center" shrinkToFit="1"/>
    </xf>
    <xf numFmtId="183" fontId="5" fillId="0" borderId="64" xfId="0" applyNumberFormat="1" applyFont="1" applyFill="1" applyBorder="1" applyAlignment="1">
      <alignment vertical="center" shrinkToFit="1"/>
    </xf>
    <xf numFmtId="183" fontId="5" fillId="0" borderId="65" xfId="0" applyNumberFormat="1" applyFont="1" applyFill="1" applyBorder="1" applyAlignment="1">
      <alignment vertical="center" shrinkToFit="1"/>
    </xf>
    <xf numFmtId="183" fontId="5" fillId="0" borderId="51" xfId="0" applyNumberFormat="1" applyFont="1" applyFill="1" applyBorder="1" applyAlignment="1">
      <alignment vertical="center" shrinkToFit="1"/>
    </xf>
    <xf numFmtId="183" fontId="5" fillId="0" borderId="36" xfId="0" applyNumberFormat="1" applyFont="1" applyFill="1" applyBorder="1" applyAlignment="1">
      <alignment vertical="center" shrinkToFit="1"/>
    </xf>
    <xf numFmtId="183" fontId="5" fillId="0" borderId="66" xfId="0" applyNumberFormat="1" applyFont="1" applyFill="1" applyBorder="1" applyAlignment="1">
      <alignment vertical="center" shrinkToFit="1"/>
    </xf>
    <xf numFmtId="41" fontId="6" fillId="0" borderId="52" xfId="2" applyFont="1" applyFill="1" applyBorder="1" applyAlignment="1">
      <alignment vertical="center" shrinkToFit="1"/>
    </xf>
    <xf numFmtId="41" fontId="6" fillId="0" borderId="41" xfId="2" applyFont="1" applyFill="1" applyBorder="1" applyAlignment="1">
      <alignment vertical="center" shrinkToFit="1"/>
    </xf>
    <xf numFmtId="41" fontId="6" fillId="0" borderId="67" xfId="2" applyFont="1" applyFill="1" applyBorder="1" applyAlignment="1">
      <alignment vertical="center" shrinkToFit="1"/>
    </xf>
    <xf numFmtId="41" fontId="6" fillId="0" borderId="48" xfId="2" applyFont="1" applyFill="1" applyBorder="1" applyAlignment="1">
      <alignment vertical="center" shrinkToFit="1"/>
    </xf>
    <xf numFmtId="41" fontId="6" fillId="0" borderId="33" xfId="2" applyFont="1" applyFill="1" applyBorder="1" applyAlignment="1">
      <alignment vertical="center" shrinkToFit="1"/>
    </xf>
    <xf numFmtId="41" fontId="6" fillId="0" borderId="54" xfId="2" applyFont="1" applyFill="1" applyBorder="1" applyAlignment="1">
      <alignment vertical="center" shrinkToFit="1"/>
    </xf>
    <xf numFmtId="183" fontId="6" fillId="0" borderId="49" xfId="0" applyNumberFormat="1" applyFont="1" applyFill="1" applyBorder="1" applyAlignment="1">
      <alignment vertical="center" shrinkToFit="1"/>
    </xf>
    <xf numFmtId="183" fontId="6" fillId="0" borderId="45" xfId="0" applyNumberFormat="1" applyFont="1" applyFill="1" applyBorder="1" applyAlignment="1">
      <alignment vertical="center" shrinkToFit="1"/>
    </xf>
    <xf numFmtId="183" fontId="6" fillId="0" borderId="68" xfId="0" applyNumberFormat="1" applyFont="1" applyFill="1" applyBorder="1" applyAlignment="1">
      <alignment vertical="center" shrinkToFit="1"/>
    </xf>
    <xf numFmtId="183" fontId="0" fillId="0" borderId="0" xfId="0" applyNumberFormat="1" applyAlignment="1">
      <alignment vertical="center" shrinkToFit="1"/>
    </xf>
    <xf numFmtId="41" fontId="6" fillId="0" borderId="59" xfId="2" applyFont="1" applyFill="1" applyBorder="1" applyAlignment="1">
      <alignment vertical="center" shrinkToFit="1"/>
    </xf>
    <xf numFmtId="41" fontId="6" fillId="0" borderId="60" xfId="2" applyFont="1" applyFill="1" applyBorder="1" applyAlignment="1">
      <alignment vertical="center" shrinkToFit="1"/>
    </xf>
    <xf numFmtId="41" fontId="6" fillId="0" borderId="61" xfId="2" applyFont="1" applyFill="1" applyBorder="1" applyAlignment="1">
      <alignment vertical="center" shrinkToFit="1"/>
    </xf>
    <xf numFmtId="183" fontId="6" fillId="0" borderId="63" xfId="0" applyNumberFormat="1" applyFont="1" applyFill="1" applyBorder="1" applyAlignment="1">
      <alignment vertical="center" shrinkToFit="1"/>
    </xf>
    <xf numFmtId="183" fontId="6" fillId="0" borderId="64" xfId="0" applyNumberFormat="1" applyFont="1" applyFill="1" applyBorder="1" applyAlignment="1">
      <alignment vertical="center" shrinkToFit="1"/>
    </xf>
    <xf numFmtId="183" fontId="6" fillId="0" borderId="65" xfId="0" applyNumberFormat="1" applyFont="1" applyFill="1" applyBorder="1" applyAlignment="1">
      <alignment vertical="center" shrinkToFit="1"/>
    </xf>
    <xf numFmtId="183" fontId="6" fillId="0" borderId="51" xfId="0" applyNumberFormat="1" applyFont="1" applyFill="1" applyBorder="1" applyAlignment="1">
      <alignment vertical="center" shrinkToFit="1"/>
    </xf>
    <xf numFmtId="183" fontId="6" fillId="0" borderId="36" xfId="0" applyNumberFormat="1" applyFont="1" applyFill="1" applyBorder="1" applyAlignment="1">
      <alignment vertical="center" shrinkToFit="1"/>
    </xf>
    <xf numFmtId="183" fontId="6" fillId="0" borderId="66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178" fontId="4" fillId="3" borderId="69" xfId="2" applyNumberFormat="1" applyFont="1" applyFill="1" applyBorder="1" applyAlignment="1">
      <alignment horizontal="center" vertical="center" shrinkToFit="1"/>
    </xf>
    <xf numFmtId="0" fontId="7" fillId="0" borderId="70" xfId="0" applyFont="1" applyBorder="1" applyAlignment="1">
      <alignment horizontal="center" vertical="center" shrinkToFit="1"/>
    </xf>
    <xf numFmtId="0" fontId="7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 shrinkToFit="1"/>
    </xf>
    <xf numFmtId="0" fontId="7" fillId="0" borderId="74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4" fillId="3" borderId="77" xfId="2" applyFont="1" applyFill="1" applyBorder="1" applyAlignment="1">
      <alignment horizontal="center" vertical="center" shrinkToFit="1"/>
    </xf>
    <xf numFmtId="41" fontId="5" fillId="2" borderId="78" xfId="2" applyFont="1" applyFill="1" applyBorder="1" applyAlignment="1">
      <alignment vertical="center" shrinkToFit="1"/>
    </xf>
    <xf numFmtId="41" fontId="5" fillId="2" borderId="79" xfId="2" applyFont="1" applyFill="1" applyBorder="1" applyAlignment="1">
      <alignment vertical="center" shrinkToFit="1"/>
    </xf>
    <xf numFmtId="182" fontId="5" fillId="2" borderId="80" xfId="0" applyNumberFormat="1" applyFont="1" applyFill="1" applyBorder="1" applyAlignment="1">
      <alignment vertical="center" shrinkToFit="1"/>
    </xf>
    <xf numFmtId="41" fontId="5" fillId="2" borderId="81" xfId="2" applyFont="1" applyFill="1" applyBorder="1" applyAlignment="1">
      <alignment vertical="center" shrinkToFit="1"/>
    </xf>
    <xf numFmtId="182" fontId="5" fillId="2" borderId="82" xfId="0" applyNumberFormat="1" applyFont="1" applyFill="1" applyBorder="1" applyAlignment="1">
      <alignment vertical="center" shrinkToFit="1"/>
    </xf>
    <xf numFmtId="41" fontId="6" fillId="2" borderId="81" xfId="2" applyFont="1" applyFill="1" applyBorder="1" applyAlignment="1">
      <alignment vertical="center" shrinkToFit="1"/>
    </xf>
    <xf numFmtId="41" fontId="6" fillId="2" borderId="79" xfId="2" applyFont="1" applyFill="1" applyBorder="1" applyAlignment="1">
      <alignment vertical="center" shrinkToFit="1"/>
    </xf>
    <xf numFmtId="182" fontId="6" fillId="2" borderId="83" xfId="0" applyNumberFormat="1" applyFont="1" applyFill="1" applyBorder="1" applyAlignment="1">
      <alignment vertical="center" shrinkToFit="1"/>
    </xf>
    <xf numFmtId="41" fontId="6" fillId="2" borderId="84" xfId="2" applyFont="1" applyFill="1" applyBorder="1" applyAlignment="1">
      <alignment vertical="center" shrinkToFit="1"/>
    </xf>
    <xf numFmtId="182" fontId="6" fillId="2" borderId="80" xfId="0" applyNumberFormat="1" applyFont="1" applyFill="1" applyBorder="1" applyAlignment="1">
      <alignment vertical="center" shrinkToFit="1"/>
    </xf>
    <xf numFmtId="182" fontId="6" fillId="2" borderId="82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shrinkToFit="1"/>
    </xf>
    <xf numFmtId="41" fontId="5" fillId="0" borderId="86" xfId="2" applyFont="1" applyBorder="1" applyAlignment="1">
      <alignment vertical="center" shrinkToFit="1"/>
    </xf>
    <xf numFmtId="41" fontId="5" fillId="2" borderId="87" xfId="2" applyFont="1" applyFill="1" applyBorder="1" applyAlignment="1">
      <alignment vertical="center" shrinkToFit="1"/>
    </xf>
    <xf numFmtId="183" fontId="5" fillId="0" borderId="88" xfId="0" applyNumberFormat="1" applyFont="1" applyFill="1" applyBorder="1" applyAlignment="1">
      <alignment vertical="center" shrinkToFit="1"/>
    </xf>
    <xf numFmtId="41" fontId="5" fillId="0" borderId="89" xfId="2" applyFont="1" applyFill="1" applyBorder="1" applyAlignment="1">
      <alignment vertical="center" shrinkToFit="1"/>
    </xf>
    <xf numFmtId="183" fontId="5" fillId="0" borderId="90" xfId="0" applyNumberFormat="1" applyFont="1" applyFill="1" applyBorder="1" applyAlignment="1">
      <alignment vertical="center" shrinkToFit="1"/>
    </xf>
    <xf numFmtId="41" fontId="6" fillId="0" borderId="89" xfId="2" applyFont="1" applyFill="1" applyBorder="1" applyAlignment="1">
      <alignment vertical="center" shrinkToFit="1"/>
    </xf>
    <xf numFmtId="41" fontId="6" fillId="0" borderId="87" xfId="2" applyFont="1" applyFill="1" applyBorder="1" applyAlignment="1">
      <alignment vertical="center" shrinkToFit="1"/>
    </xf>
    <xf numFmtId="183" fontId="6" fillId="0" borderId="91" xfId="0" applyNumberFormat="1" applyFont="1" applyFill="1" applyBorder="1" applyAlignment="1">
      <alignment vertical="center" shrinkToFit="1"/>
    </xf>
    <xf numFmtId="41" fontId="6" fillId="0" borderId="92" xfId="2" applyFont="1" applyFill="1" applyBorder="1" applyAlignment="1">
      <alignment vertical="center" shrinkToFit="1"/>
    </xf>
    <xf numFmtId="183" fontId="6" fillId="0" borderId="88" xfId="0" applyNumberFormat="1" applyFont="1" applyFill="1" applyBorder="1" applyAlignment="1">
      <alignment vertical="center" shrinkToFit="1"/>
    </xf>
    <xf numFmtId="183" fontId="6" fillId="0" borderId="90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wrapText="1" shrinkToFit="1"/>
    </xf>
    <xf numFmtId="41" fontId="4" fillId="3" borderId="93" xfId="2" applyFont="1" applyFill="1" applyBorder="1" applyAlignment="1">
      <alignment horizontal="center" vertical="center" shrinkToFit="1"/>
    </xf>
    <xf numFmtId="41" fontId="5" fillId="0" borderId="94" xfId="2" applyFont="1" applyBorder="1" applyAlignment="1">
      <alignment vertical="center" shrinkToFit="1"/>
    </xf>
    <xf numFmtId="41" fontId="5" fillId="2" borderId="95" xfId="2" applyFont="1" applyFill="1" applyBorder="1" applyAlignment="1">
      <alignment vertical="center" shrinkToFit="1"/>
    </xf>
    <xf numFmtId="183" fontId="5" fillId="0" borderId="96" xfId="0" applyNumberFormat="1" applyFont="1" applyFill="1" applyBorder="1" applyAlignment="1">
      <alignment vertical="center" shrinkToFit="1"/>
    </xf>
    <xf numFmtId="41" fontId="5" fillId="0" borderId="97" xfId="2" applyFont="1" applyFill="1" applyBorder="1" applyAlignment="1">
      <alignment vertical="center" shrinkToFit="1"/>
    </xf>
    <xf numFmtId="183" fontId="5" fillId="0" borderId="98" xfId="0" applyNumberFormat="1" applyFont="1" applyFill="1" applyBorder="1" applyAlignment="1">
      <alignment vertical="center" shrinkToFit="1"/>
    </xf>
    <xf numFmtId="41" fontId="6" fillId="0" borderId="97" xfId="2" applyFont="1" applyFill="1" applyBorder="1" applyAlignment="1">
      <alignment vertical="center" shrinkToFit="1"/>
    </xf>
    <xf numFmtId="41" fontId="6" fillId="0" borderId="95" xfId="2" applyFont="1" applyFill="1" applyBorder="1" applyAlignment="1">
      <alignment vertical="center" shrinkToFit="1"/>
    </xf>
    <xf numFmtId="183" fontId="6" fillId="0" borderId="99" xfId="0" applyNumberFormat="1" applyFont="1" applyFill="1" applyBorder="1" applyAlignment="1">
      <alignment vertical="center" shrinkToFit="1"/>
    </xf>
    <xf numFmtId="41" fontId="6" fillId="0" borderId="100" xfId="2" applyFont="1" applyFill="1" applyBorder="1" applyAlignment="1">
      <alignment vertical="center" shrinkToFit="1"/>
    </xf>
    <xf numFmtId="183" fontId="6" fillId="0" borderId="96" xfId="0" applyNumberFormat="1" applyFont="1" applyFill="1" applyBorder="1" applyAlignment="1">
      <alignment vertical="center" shrinkToFit="1"/>
    </xf>
    <xf numFmtId="183" fontId="6" fillId="0" borderId="98" xfId="0" applyNumberFormat="1" applyFont="1" applyFill="1" applyBorder="1" applyAlignment="1">
      <alignment vertical="center" shrinkToFit="1"/>
    </xf>
    <xf numFmtId="41" fontId="5" fillId="0" borderId="41" xfId="2" applyFont="1" applyFill="1" applyBorder="1" applyAlignment="1">
      <alignment vertical="center" shrinkToFit="1"/>
    </xf>
    <xf numFmtId="178" fontId="4" fillId="3" borderId="69" xfId="1" applyNumberFormat="1" applyFont="1" applyFill="1" applyBorder="1" applyAlignment="1">
      <alignment horizontal="center" vertical="center" shrinkToFit="1"/>
    </xf>
    <xf numFmtId="41" fontId="4" fillId="3" borderId="77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shrinkToFit="1"/>
    </xf>
    <xf numFmtId="41" fontId="2" fillId="3" borderId="26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wrapText="1" shrinkToFit="1"/>
    </xf>
    <xf numFmtId="41" fontId="4" fillId="3" borderId="93" xfId="1" applyFont="1" applyFill="1" applyBorder="1" applyAlignment="1">
      <alignment horizontal="center" vertical="center" shrinkToFit="1"/>
    </xf>
    <xf numFmtId="41" fontId="4" fillId="0" borderId="0" xfId="1" applyFont="1" applyBorder="1" applyAlignment="1">
      <alignment horizontal="center" vertical="center" shrinkToFit="1"/>
    </xf>
    <xf numFmtId="41" fontId="5" fillId="2" borderId="78" xfId="1" applyFont="1" applyFill="1" applyBorder="1" applyAlignment="1">
      <alignment vertical="center" shrinkToFit="1"/>
    </xf>
    <xf numFmtId="41" fontId="5" fillId="0" borderId="86" xfId="1" applyFont="1" applyBorder="1" applyAlignment="1">
      <alignment vertical="center" shrinkToFit="1"/>
    </xf>
    <xf numFmtId="41" fontId="5" fillId="0" borderId="30" xfId="1" applyFont="1" applyBorder="1" applyAlignment="1">
      <alignment vertical="center" shrinkToFit="1"/>
    </xf>
    <xf numFmtId="41" fontId="5" fillId="0" borderId="101" xfId="1" applyFont="1" applyBorder="1" applyAlignment="1">
      <alignment vertical="center" shrinkToFit="1"/>
    </xf>
    <xf numFmtId="41" fontId="5" fillId="2" borderId="79" xfId="1" applyFont="1" applyFill="1" applyBorder="1" applyAlignment="1">
      <alignment vertical="center" shrinkToFit="1"/>
    </xf>
    <xf numFmtId="41" fontId="5" fillId="2" borderId="87" xfId="1" applyFont="1" applyFill="1" applyBorder="1" applyAlignment="1">
      <alignment vertical="center" shrinkToFit="1"/>
    </xf>
    <xf numFmtId="41" fontId="5" fillId="2" borderId="33" xfId="1" applyFont="1" applyFill="1" applyBorder="1" applyAlignment="1">
      <alignment vertical="center" shrinkToFit="1"/>
    </xf>
    <xf numFmtId="41" fontId="5" fillId="2" borderId="54" xfId="1" applyFont="1" applyFill="1" applyBorder="1" applyAlignment="1">
      <alignment vertical="center" shrinkToFit="1"/>
    </xf>
    <xf numFmtId="41" fontId="5" fillId="2" borderId="81" xfId="1" applyFont="1" applyFill="1" applyBorder="1" applyAlignment="1">
      <alignment vertical="center" shrinkToFit="1"/>
    </xf>
    <xf numFmtId="41" fontId="5" fillId="0" borderId="89" xfId="1" applyFont="1" applyFill="1" applyBorder="1" applyAlignment="1">
      <alignment vertical="center" shrinkToFit="1"/>
    </xf>
    <xf numFmtId="41" fontId="5" fillId="0" borderId="41" xfId="1" applyFont="1" applyFill="1" applyBorder="1" applyAlignment="1">
      <alignment vertical="center" shrinkToFit="1"/>
    </xf>
    <xf numFmtId="41" fontId="5" fillId="0" borderId="97" xfId="1" applyFont="1" applyFill="1" applyBorder="1" applyAlignment="1">
      <alignment vertical="center" shrinkToFit="1"/>
    </xf>
    <xf numFmtId="41" fontId="5" fillId="2" borderId="95" xfId="1" applyFont="1" applyFill="1" applyBorder="1" applyAlignment="1">
      <alignment vertical="center" shrinkToFit="1"/>
    </xf>
    <xf numFmtId="41" fontId="6" fillId="2" borderId="81" xfId="1" applyFont="1" applyFill="1" applyBorder="1" applyAlignment="1">
      <alignment vertical="center" shrinkToFit="1"/>
    </xf>
    <xf numFmtId="41" fontId="6" fillId="0" borderId="89" xfId="1" applyFont="1" applyFill="1" applyBorder="1" applyAlignment="1">
      <alignment vertical="center" shrinkToFit="1"/>
    </xf>
    <xf numFmtId="41" fontId="6" fillId="0" borderId="41" xfId="1" applyFont="1" applyFill="1" applyBorder="1" applyAlignment="1">
      <alignment vertical="center" shrinkToFit="1"/>
    </xf>
    <xf numFmtId="41" fontId="6" fillId="0" borderId="97" xfId="1" applyFont="1" applyFill="1" applyBorder="1" applyAlignment="1">
      <alignment vertical="center" shrinkToFit="1"/>
    </xf>
    <xf numFmtId="41" fontId="6" fillId="2" borderId="79" xfId="1" applyFont="1" applyFill="1" applyBorder="1" applyAlignment="1">
      <alignment vertical="center" shrinkToFit="1"/>
    </xf>
    <xf numFmtId="41" fontId="6" fillId="0" borderId="87" xfId="1" applyFont="1" applyFill="1" applyBorder="1" applyAlignment="1">
      <alignment vertical="center" shrinkToFit="1"/>
    </xf>
    <xf numFmtId="41" fontId="6" fillId="0" borderId="33" xfId="1" applyFont="1" applyFill="1" applyBorder="1" applyAlignment="1">
      <alignment vertical="center" shrinkToFit="1"/>
    </xf>
    <xf numFmtId="41" fontId="6" fillId="0" borderId="95" xfId="1" applyFont="1" applyFill="1" applyBorder="1" applyAlignment="1">
      <alignment vertical="center" shrinkToFit="1"/>
    </xf>
    <xf numFmtId="41" fontId="6" fillId="2" borderId="84" xfId="1" applyFont="1" applyFill="1" applyBorder="1" applyAlignment="1">
      <alignment vertical="center" shrinkToFit="1"/>
    </xf>
    <xf numFmtId="41" fontId="6" fillId="0" borderId="92" xfId="1" applyFont="1" applyFill="1" applyBorder="1" applyAlignment="1">
      <alignment vertical="center" shrinkToFit="1"/>
    </xf>
    <xf numFmtId="41" fontId="6" fillId="0" borderId="60" xfId="1" applyFont="1" applyFill="1" applyBorder="1" applyAlignment="1">
      <alignment vertical="center" shrinkToFit="1"/>
    </xf>
    <xf numFmtId="41" fontId="6" fillId="0" borderId="100" xfId="1" applyFont="1" applyFill="1" applyBorder="1" applyAlignment="1">
      <alignment vertical="center" shrinkToFit="1"/>
    </xf>
    <xf numFmtId="178" fontId="4" fillId="3" borderId="22" xfId="1" applyNumberFormat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wrapText="1" shrinkToFit="1"/>
    </xf>
    <xf numFmtId="41" fontId="2" fillId="3" borderId="23" xfId="1" applyFont="1" applyFill="1" applyBorder="1" applyAlignment="1">
      <alignment horizontal="center" vertical="center" wrapText="1" shrinkToFit="1"/>
    </xf>
    <xf numFmtId="41" fontId="4" fillId="3" borderId="24" xfId="1" applyFont="1" applyFill="1" applyBorder="1" applyAlignment="1">
      <alignment horizontal="center" vertical="center" shrinkToFit="1"/>
    </xf>
    <xf numFmtId="41" fontId="5" fillId="0" borderId="1" xfId="1" applyFont="1" applyBorder="1" applyAlignment="1">
      <alignment horizontal="center" vertical="center" shrinkToFit="1"/>
    </xf>
    <xf numFmtId="41" fontId="5" fillId="0" borderId="2" xfId="1" applyFont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41" fontId="4" fillId="0" borderId="14" xfId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181" fontId="4" fillId="0" borderId="6" xfId="1" applyNumberFormat="1" applyFont="1" applyFill="1" applyBorder="1" applyAlignment="1">
      <alignment horizontal="center" vertical="center" shrinkToFit="1"/>
    </xf>
    <xf numFmtId="181" fontId="4" fillId="0" borderId="7" xfId="1" applyNumberFormat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41" fontId="4" fillId="0" borderId="21" xfId="1" applyFont="1" applyFill="1" applyBorder="1" applyAlignment="1">
      <alignment horizontal="center" vertical="center" shrinkToFit="1"/>
    </xf>
    <xf numFmtId="41" fontId="6" fillId="0" borderId="14" xfId="1" applyFont="1" applyFill="1" applyBorder="1" applyAlignment="1">
      <alignment horizontal="center" vertical="center" shrinkToFit="1"/>
    </xf>
    <xf numFmtId="186" fontId="6" fillId="2" borderId="1" xfId="1" applyNumberFormat="1" applyFont="1" applyFill="1" applyBorder="1" applyAlignment="1">
      <alignment horizontal="center" vertical="center" shrinkToFit="1"/>
    </xf>
    <xf numFmtId="43" fontId="6" fillId="0" borderId="1" xfId="1" applyNumberFormat="1" applyFont="1" applyFill="1" applyBorder="1" applyAlignment="1">
      <alignment horizontal="center" vertical="center" shrinkToFit="1"/>
    </xf>
    <xf numFmtId="43" fontId="6" fillId="0" borderId="2" xfId="1" applyNumberFormat="1" applyFont="1" applyFill="1" applyBorder="1" applyAlignment="1">
      <alignment horizontal="center" vertical="center" shrinkToFit="1"/>
    </xf>
    <xf numFmtId="41" fontId="1" fillId="0" borderId="0" xfId="1" applyFont="1" applyAlignment="1">
      <alignment horizontal="center" vertical="center" shrinkToFit="1"/>
    </xf>
    <xf numFmtId="41" fontId="5" fillId="0" borderId="101" xfId="2" applyFont="1" applyBorder="1" applyAlignment="1">
      <alignment vertical="center" shrinkToFit="1"/>
    </xf>
    <xf numFmtId="0" fontId="5" fillId="0" borderId="31" xfId="0" applyFont="1" applyBorder="1" applyAlignment="1">
      <alignment horizontal="center" vertical="center" shrinkToFit="1"/>
    </xf>
    <xf numFmtId="41" fontId="5" fillId="2" borderId="33" xfId="1" applyFont="1" applyFill="1" applyBorder="1" applyAlignment="1">
      <alignment horizontal="center" vertical="center" shrinkToFit="1"/>
    </xf>
    <xf numFmtId="41" fontId="5" fillId="2" borderId="54" xfId="1" applyFont="1" applyFill="1" applyBorder="1" applyAlignment="1">
      <alignment horizontal="center" vertical="center" shrinkToFit="1"/>
    </xf>
    <xf numFmtId="41" fontId="6" fillId="2" borderId="33" xfId="1" applyFont="1" applyFill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41" fontId="6" fillId="2" borderId="54" xfId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181" fontId="6" fillId="2" borderId="36" xfId="1" applyNumberFormat="1" applyFont="1" applyFill="1" applyBorder="1" applyAlignment="1">
      <alignment horizontal="center" vertical="center" shrinkToFit="1"/>
    </xf>
    <xf numFmtId="181" fontId="6" fillId="0" borderId="36" xfId="1" applyNumberFormat="1" applyFont="1" applyFill="1" applyBorder="1" applyAlignment="1">
      <alignment horizontal="center" vertical="center" shrinkToFit="1"/>
    </xf>
    <xf numFmtId="181" fontId="6" fillId="0" borderId="66" xfId="1" applyNumberFormat="1" applyFont="1" applyFill="1" applyBorder="1" applyAlignment="1">
      <alignment horizontal="center" vertical="center" shrinkToFit="1"/>
    </xf>
    <xf numFmtId="178" fontId="4" fillId="3" borderId="25" xfId="1" applyNumberFormat="1" applyFont="1" applyFill="1" applyBorder="1" applyAlignment="1">
      <alignment horizontal="center" vertical="center" shrinkToFit="1"/>
    </xf>
    <xf numFmtId="41" fontId="4" fillId="3" borderId="53" xfId="1" applyFont="1" applyFill="1" applyBorder="1" applyAlignment="1">
      <alignment horizontal="center" vertical="center" shrinkToFit="1"/>
    </xf>
    <xf numFmtId="41" fontId="6" fillId="0" borderId="39" xfId="1" applyNumberFormat="1" applyFont="1" applyBorder="1" applyAlignment="1">
      <alignment horizontal="center" vertical="center" shrinkToFit="1"/>
    </xf>
    <xf numFmtId="41" fontId="6" fillId="2" borderId="41" xfId="1" applyFont="1" applyFill="1" applyBorder="1" applyAlignment="1">
      <alignment horizontal="center" vertical="center" shrinkToFit="1"/>
    </xf>
    <xf numFmtId="41" fontId="11" fillId="0" borderId="41" xfId="1" applyFont="1" applyFill="1" applyBorder="1" applyAlignment="1">
      <alignment horizontal="right" vertical="center" shrinkToFit="1"/>
    </xf>
    <xf numFmtId="41" fontId="11" fillId="0" borderId="67" xfId="1" applyFont="1" applyFill="1" applyBorder="1" applyAlignment="1">
      <alignment horizontal="right" vertical="center" shrinkToFit="1"/>
    </xf>
    <xf numFmtId="0" fontId="5" fillId="0" borderId="28" xfId="0" applyFont="1" applyBorder="1" applyAlignment="1">
      <alignment horizontal="center" vertical="center" shrinkToFit="1"/>
    </xf>
    <xf numFmtId="41" fontId="5" fillId="2" borderId="30" xfId="1" applyFont="1" applyFill="1" applyBorder="1" applyAlignment="1">
      <alignment horizontal="center" vertical="center" shrinkToFit="1"/>
    </xf>
    <xf numFmtId="41" fontId="5" fillId="0" borderId="30" xfId="1" applyFont="1" applyBorder="1" applyAlignment="1">
      <alignment horizontal="center" vertical="center" shrinkToFit="1"/>
    </xf>
    <xf numFmtId="41" fontId="5" fillId="0" borderId="101" xfId="1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181" fontId="5" fillId="2" borderId="36" xfId="1" applyNumberFormat="1" applyFont="1" applyFill="1" applyBorder="1" applyAlignment="1">
      <alignment horizontal="center" vertical="center" shrinkToFit="1"/>
    </xf>
    <xf numFmtId="181" fontId="5" fillId="0" borderId="36" xfId="1" applyNumberFormat="1" applyFont="1" applyFill="1" applyBorder="1" applyAlignment="1">
      <alignment horizontal="center" vertical="center" shrinkToFit="1"/>
    </xf>
    <xf numFmtId="181" fontId="5" fillId="0" borderId="66" xfId="1" applyNumberFormat="1" applyFont="1" applyFill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181" fontId="6" fillId="2" borderId="45" xfId="1" applyNumberFormat="1" applyFont="1" applyFill="1" applyBorder="1" applyAlignment="1">
      <alignment horizontal="center" vertical="center" shrinkToFit="1"/>
    </xf>
    <xf numFmtId="181" fontId="6" fillId="0" borderId="45" xfId="1" applyNumberFormat="1" applyFont="1" applyFill="1" applyBorder="1" applyAlignment="1">
      <alignment horizontal="center" vertical="center" shrinkToFit="1"/>
    </xf>
    <xf numFmtId="181" fontId="6" fillId="0" borderId="68" xfId="1" applyNumberFormat="1" applyFont="1" applyFill="1" applyBorder="1" applyAlignment="1">
      <alignment horizontal="center" vertical="center" shrinkToFit="1"/>
    </xf>
    <xf numFmtId="41" fontId="6" fillId="0" borderId="57" xfId="1" applyNumberFormat="1" applyFont="1" applyBorder="1" applyAlignment="1">
      <alignment horizontal="center" vertical="center" shrinkToFit="1"/>
    </xf>
    <xf numFmtId="41" fontId="6" fillId="2" borderId="60" xfId="1" applyFont="1" applyFill="1" applyBorder="1" applyAlignment="1">
      <alignment horizontal="center" vertical="center" shrinkToFit="1"/>
    </xf>
    <xf numFmtId="41" fontId="11" fillId="0" borderId="60" xfId="1" applyFont="1" applyFill="1" applyBorder="1" applyAlignment="1">
      <alignment horizontal="right" vertical="center" shrinkToFit="1"/>
    </xf>
    <xf numFmtId="41" fontId="11" fillId="0" borderId="61" xfId="1" applyFont="1" applyFill="1" applyBorder="1" applyAlignment="1">
      <alignment horizontal="right" vertical="center" shrinkToFit="1"/>
    </xf>
    <xf numFmtId="0" fontId="6" fillId="0" borderId="55" xfId="0" applyFont="1" applyBorder="1" applyAlignment="1">
      <alignment horizontal="center" vertical="center" shrinkToFit="1"/>
    </xf>
    <xf numFmtId="181" fontId="6" fillId="2" borderId="64" xfId="1" applyNumberFormat="1" applyFont="1" applyFill="1" applyBorder="1" applyAlignment="1">
      <alignment horizontal="center" vertical="center" shrinkToFit="1"/>
    </xf>
    <xf numFmtId="181" fontId="6" fillId="0" borderId="64" xfId="1" applyNumberFormat="1" applyFont="1" applyFill="1" applyBorder="1" applyAlignment="1">
      <alignment horizontal="center" vertical="center" shrinkToFit="1"/>
    </xf>
    <xf numFmtId="181" fontId="6" fillId="0" borderId="65" xfId="1" applyNumberFormat="1" applyFont="1" applyFill="1" applyBorder="1" applyAlignment="1">
      <alignment horizontal="center" vertical="center" shrinkToFit="1"/>
    </xf>
    <xf numFmtId="41" fontId="4" fillId="3" borderId="102" xfId="2" applyFont="1" applyFill="1" applyBorder="1" applyAlignment="1">
      <alignment horizontal="center" vertical="center" shrinkToFit="1"/>
    </xf>
    <xf numFmtId="41" fontId="5" fillId="0" borderId="103" xfId="2" applyFont="1" applyBorder="1" applyAlignment="1">
      <alignment vertical="center" shrinkToFit="1"/>
    </xf>
    <xf numFmtId="41" fontId="5" fillId="2" borderId="104" xfId="2" applyFont="1" applyFill="1" applyBorder="1" applyAlignment="1">
      <alignment vertical="center" shrinkToFit="1"/>
    </xf>
    <xf numFmtId="183" fontId="5" fillId="0" borderId="105" xfId="0" applyNumberFormat="1" applyFont="1" applyFill="1" applyBorder="1" applyAlignment="1">
      <alignment vertical="center" shrinkToFit="1"/>
    </xf>
    <xf numFmtId="41" fontId="5" fillId="0" borderId="106" xfId="2" applyFont="1" applyFill="1" applyBorder="1" applyAlignment="1">
      <alignment vertical="center" shrinkToFit="1"/>
    </xf>
    <xf numFmtId="183" fontId="5" fillId="0" borderId="107" xfId="0" applyNumberFormat="1" applyFont="1" applyFill="1" applyBorder="1" applyAlignment="1">
      <alignment vertical="center" shrinkToFit="1"/>
    </xf>
    <xf numFmtId="41" fontId="6" fillId="0" borderId="108" xfId="2" applyFont="1" applyFill="1" applyBorder="1" applyAlignment="1">
      <alignment vertical="center" shrinkToFit="1"/>
    </xf>
    <xf numFmtId="41" fontId="6" fillId="0" borderId="104" xfId="2" applyFont="1" applyFill="1" applyBorder="1" applyAlignment="1">
      <alignment vertical="center" shrinkToFit="1"/>
    </xf>
    <xf numFmtId="183" fontId="6" fillId="0" borderId="109" xfId="0" applyNumberFormat="1" applyFont="1" applyFill="1" applyBorder="1" applyAlignment="1">
      <alignment vertical="center" shrinkToFit="1"/>
    </xf>
    <xf numFmtId="41" fontId="6" fillId="0" borderId="106" xfId="2" applyFont="1" applyFill="1" applyBorder="1" applyAlignment="1">
      <alignment vertical="center" shrinkToFit="1"/>
    </xf>
    <xf numFmtId="183" fontId="6" fillId="0" borderId="105" xfId="0" applyNumberFormat="1" applyFont="1" applyFill="1" applyBorder="1" applyAlignment="1">
      <alignment vertical="center" shrinkToFit="1"/>
    </xf>
    <xf numFmtId="183" fontId="6" fillId="0" borderId="107" xfId="0" applyNumberFormat="1" applyFont="1" applyFill="1" applyBorder="1" applyAlignment="1">
      <alignment vertical="center" shrinkToFit="1"/>
    </xf>
    <xf numFmtId="41" fontId="6" fillId="0" borderId="110" xfId="2" applyFont="1" applyFill="1" applyBorder="1" applyAlignment="1">
      <alignment vertical="center" shrinkToFit="1"/>
    </xf>
    <xf numFmtId="41" fontId="5" fillId="0" borderId="47" xfId="2" applyFont="1" applyFill="1" applyBorder="1" applyAlignment="1">
      <alignment vertical="center" shrinkToFit="1"/>
    </xf>
    <xf numFmtId="41" fontId="5" fillId="0" borderId="30" xfId="2" applyFont="1" applyFill="1" applyBorder="1" applyAlignment="1">
      <alignment vertical="center" shrinkToFit="1"/>
    </xf>
    <xf numFmtId="41" fontId="5" fillId="0" borderId="101" xfId="2" applyFont="1" applyFill="1" applyBorder="1" applyAlignment="1">
      <alignment vertical="center" shrinkToFit="1"/>
    </xf>
    <xf numFmtId="186" fontId="6" fillId="2" borderId="33" xfId="1" applyNumberFormat="1" applyFont="1" applyFill="1" applyBorder="1" applyAlignment="1">
      <alignment horizontal="center" vertical="center" shrinkToFit="1"/>
    </xf>
    <xf numFmtId="186" fontId="6" fillId="2" borderId="54" xfId="1" applyNumberFormat="1" applyFont="1" applyFill="1" applyBorder="1" applyAlignment="1">
      <alignment horizontal="center" vertical="center" shrinkToFit="1"/>
    </xf>
    <xf numFmtId="186" fontId="5" fillId="2" borderId="33" xfId="1" applyNumberFormat="1" applyFont="1" applyFill="1" applyBorder="1" applyAlignment="1">
      <alignment horizontal="center" vertical="center" shrinkToFit="1"/>
    </xf>
    <xf numFmtId="41" fontId="12" fillId="0" borderId="0" xfId="1" applyFont="1" applyFill="1" applyAlignment="1">
      <alignment horizontal="center" vertical="center" shrinkToFit="1"/>
    </xf>
    <xf numFmtId="43" fontId="6" fillId="2" borderId="33" xfId="1" applyNumberFormat="1" applyFont="1" applyFill="1" applyBorder="1" applyAlignment="1">
      <alignment horizontal="center" vertical="center" shrinkToFit="1"/>
    </xf>
    <xf numFmtId="43" fontId="6" fillId="2" borderId="54" xfId="1" applyNumberFormat="1" applyFont="1" applyFill="1" applyBorder="1" applyAlignment="1">
      <alignment horizontal="center" vertical="center" shrinkToFit="1"/>
    </xf>
    <xf numFmtId="178" fontId="13" fillId="0" borderId="11" xfId="1" applyNumberFormat="1" applyFont="1" applyFill="1" applyBorder="1" applyAlignment="1">
      <alignment horizontal="center" vertical="center" shrinkToFit="1"/>
    </xf>
    <xf numFmtId="41" fontId="13" fillId="0" borderId="5" xfId="1" applyFont="1" applyFill="1" applyBorder="1" applyAlignment="1">
      <alignment horizontal="center" vertical="center" shrinkToFit="1"/>
    </xf>
    <xf numFmtId="41" fontId="13" fillId="0" borderId="14" xfId="1" applyFont="1" applyFill="1" applyBorder="1" applyAlignment="1">
      <alignment horizontal="center" vertical="center" shrinkToFit="1"/>
    </xf>
    <xf numFmtId="178" fontId="13" fillId="0" borderId="9" xfId="1" applyNumberFormat="1" applyFont="1" applyFill="1" applyBorder="1" applyAlignment="1">
      <alignment horizontal="center" vertical="center" shrinkToFit="1"/>
    </xf>
    <xf numFmtId="178" fontId="13" fillId="0" borderId="111" xfId="1" applyNumberFormat="1" applyFont="1" applyFill="1" applyBorder="1" applyAlignment="1">
      <alignment horizontal="center" vertical="center" shrinkToFit="1"/>
    </xf>
    <xf numFmtId="181" fontId="13" fillId="0" borderId="112" xfId="1" applyNumberFormat="1" applyFont="1" applyFill="1" applyBorder="1" applyAlignment="1">
      <alignment horizontal="center" vertical="center" shrinkToFit="1"/>
    </xf>
    <xf numFmtId="181" fontId="13" fillId="0" borderId="113" xfId="1" applyNumberFormat="1" applyFont="1" applyFill="1" applyBorder="1" applyAlignment="1">
      <alignment horizontal="center" vertical="center" shrinkToFit="1"/>
    </xf>
    <xf numFmtId="178" fontId="4" fillId="3" borderId="114" xfId="1" applyNumberFormat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wrapText="1" shrinkToFit="1"/>
    </xf>
    <xf numFmtId="41" fontId="4" fillId="3" borderId="116" xfId="1" applyFont="1" applyFill="1" applyBorder="1" applyAlignment="1">
      <alignment horizontal="center" vertical="center" shrinkToFit="1"/>
    </xf>
    <xf numFmtId="41" fontId="13" fillId="4" borderId="5" xfId="1" applyFont="1" applyFill="1" applyBorder="1" applyAlignment="1">
      <alignment horizontal="center" vertical="center" shrinkToFit="1"/>
    </xf>
    <xf numFmtId="41" fontId="13" fillId="4" borderId="112" xfId="1" applyFont="1" applyFill="1" applyBorder="1" applyAlignment="1">
      <alignment horizontal="center" vertical="center" shrinkToFit="1"/>
    </xf>
    <xf numFmtId="186" fontId="13" fillId="4" borderId="1" xfId="1" applyNumberFormat="1" applyFont="1" applyFill="1" applyBorder="1" applyAlignment="1">
      <alignment horizontal="center" vertical="center" shrinkToFit="1"/>
    </xf>
    <xf numFmtId="186" fontId="13" fillId="4" borderId="2" xfId="1" applyNumberFormat="1" applyFont="1" applyFill="1" applyBorder="1" applyAlignment="1">
      <alignment horizontal="center" vertical="center" shrinkToFit="1"/>
    </xf>
    <xf numFmtId="186" fontId="5" fillId="2" borderId="54" xfId="1" applyNumberFormat="1" applyFont="1" applyFill="1" applyBorder="1" applyAlignment="1">
      <alignment horizontal="center" vertical="center" shrinkToFit="1"/>
    </xf>
    <xf numFmtId="41" fontId="13" fillId="0" borderId="44" xfId="1" applyFont="1" applyFill="1" applyBorder="1" applyAlignment="1">
      <alignment horizontal="center" vertical="center" shrinkToFit="1"/>
    </xf>
    <xf numFmtId="41" fontId="13" fillId="0" borderId="110" xfId="1" applyFont="1" applyFill="1" applyBorder="1" applyAlignment="1">
      <alignment horizontal="center" vertical="center" shrinkToFit="1"/>
    </xf>
    <xf numFmtId="186" fontId="13" fillId="4" borderId="33" xfId="1" applyNumberFormat="1" applyFont="1" applyFill="1" applyBorder="1" applyAlignment="1">
      <alignment horizontal="center" vertical="center" shrinkToFit="1"/>
    </xf>
    <xf numFmtId="186" fontId="13" fillId="4" borderId="54" xfId="1" applyNumberFormat="1" applyFont="1" applyFill="1" applyBorder="1" applyAlignment="1">
      <alignment horizontal="center" vertical="center" shrinkToFit="1"/>
    </xf>
    <xf numFmtId="181" fontId="13" fillId="0" borderId="117" xfId="1" applyNumberFormat="1" applyFont="1" applyFill="1" applyBorder="1" applyAlignment="1">
      <alignment horizontal="center" vertical="center" shrinkToFit="1"/>
    </xf>
    <xf numFmtId="181" fontId="13" fillId="0" borderId="118" xfId="1" applyNumberFormat="1" applyFont="1" applyFill="1" applyBorder="1" applyAlignment="1">
      <alignment horizontal="center" vertical="center" shrinkToFit="1"/>
    </xf>
    <xf numFmtId="178" fontId="13" fillId="0" borderId="73" xfId="1" applyNumberFormat="1" applyFont="1" applyFill="1" applyBorder="1" applyAlignment="1">
      <alignment horizontal="center" vertical="center" shrinkToFit="1"/>
    </xf>
    <xf numFmtId="178" fontId="13" fillId="0" borderId="71" xfId="1" applyNumberFormat="1" applyFont="1" applyFill="1" applyBorder="1" applyAlignment="1">
      <alignment horizontal="center" vertical="center" shrinkToFit="1"/>
    </xf>
    <xf numFmtId="178" fontId="13" fillId="0" borderId="119" xfId="1" applyNumberFormat="1" applyFont="1" applyFill="1" applyBorder="1" applyAlignment="1">
      <alignment horizontal="center" vertical="center" shrinkToFit="1"/>
    </xf>
    <xf numFmtId="41" fontId="13" fillId="4" borderId="44" xfId="1" applyFont="1" applyFill="1" applyBorder="1" applyAlignment="1">
      <alignment horizontal="center" vertical="center" shrinkToFit="1"/>
    </xf>
    <xf numFmtId="41" fontId="13" fillId="4" borderId="117" xfId="1" applyFont="1" applyFill="1" applyBorder="1" applyAlignment="1">
      <alignment horizontal="center" vertical="center" shrinkToFit="1"/>
    </xf>
    <xf numFmtId="41" fontId="6" fillId="0" borderId="120" xfId="1" applyFont="1" applyFill="1" applyBorder="1" applyAlignment="1">
      <alignment horizontal="center" vertical="center"/>
    </xf>
    <xf numFmtId="41" fontId="5" fillId="0" borderId="30" xfId="1" applyFont="1" applyFill="1" applyBorder="1" applyAlignment="1">
      <alignment horizontal="center" vertical="center" shrinkToFit="1"/>
    </xf>
    <xf numFmtId="41" fontId="6" fillId="0" borderId="121" xfId="1" applyFont="1" applyFill="1" applyBorder="1" applyAlignment="1">
      <alignment horizontal="center" vertical="center"/>
    </xf>
    <xf numFmtId="41" fontId="6" fillId="0" borderId="122" xfId="1" applyFont="1" applyFill="1" applyBorder="1" applyAlignment="1">
      <alignment horizontal="center" vertical="center"/>
    </xf>
    <xf numFmtId="41" fontId="6" fillId="0" borderId="123" xfId="1" applyFont="1" applyFill="1" applyBorder="1" applyAlignment="1">
      <alignment horizontal="center" vertical="center"/>
    </xf>
    <xf numFmtId="186" fontId="6" fillId="2" borderId="60" xfId="1" applyNumberFormat="1" applyFont="1" applyFill="1" applyBorder="1" applyAlignment="1">
      <alignment horizontal="center" vertical="center" shrinkToFit="1"/>
    </xf>
    <xf numFmtId="186" fontId="6" fillId="2" borderId="61" xfId="1" applyNumberFormat="1" applyFont="1" applyFill="1" applyBorder="1" applyAlignment="1">
      <alignment horizontal="center" vertical="center" shrinkToFit="1"/>
    </xf>
    <xf numFmtId="182" fontId="11" fillId="0" borderId="136" xfId="8" applyNumberFormat="1" applyFont="1" applyFill="1" applyBorder="1" applyAlignment="1">
      <alignment horizontal="right" vertical="center" wrapText="1"/>
    </xf>
    <xf numFmtId="182" fontId="11" fillId="0" borderId="137" xfId="8" applyNumberFormat="1" applyFont="1" applyFill="1" applyBorder="1" applyAlignment="1">
      <alignment horizontal="right" vertical="center" wrapText="1"/>
    </xf>
    <xf numFmtId="181" fontId="6" fillId="0" borderId="124" xfId="1" applyNumberFormat="1" applyFont="1" applyFill="1" applyBorder="1" applyAlignment="1">
      <alignment horizontal="center" vertical="center" shrinkToFit="1"/>
    </xf>
    <xf numFmtId="181" fontId="6" fillId="0" borderId="125" xfId="1" applyNumberFormat="1" applyFont="1" applyFill="1" applyBorder="1" applyAlignment="1">
      <alignment horizontal="center" vertical="center" shrinkToFit="1"/>
    </xf>
    <xf numFmtId="182" fontId="11" fillId="5" borderId="138" xfId="8" applyNumberFormat="1" applyFont="1" applyFill="1" applyBorder="1" applyAlignment="1">
      <alignment horizontal="right" vertical="center" wrapText="1"/>
    </xf>
    <xf numFmtId="182" fontId="11" fillId="5" borderId="139" xfId="8" applyNumberFormat="1" applyFont="1" applyFill="1" applyBorder="1" applyAlignment="1">
      <alignment horizontal="right" vertical="center" wrapText="1"/>
    </xf>
    <xf numFmtId="182" fontId="11" fillId="5" borderId="140" xfId="8" applyNumberFormat="1" applyFont="1" applyFill="1" applyBorder="1" applyAlignment="1">
      <alignment horizontal="right" vertical="center" wrapText="1"/>
    </xf>
    <xf numFmtId="182" fontId="11" fillId="0" borderId="141" xfId="8" applyNumberFormat="1" applyFont="1" applyFill="1" applyBorder="1" applyAlignment="1">
      <alignment horizontal="right" vertical="center" wrapText="1"/>
    </xf>
    <xf numFmtId="181" fontId="6" fillId="0" borderId="126" xfId="1" applyNumberFormat="1" applyFont="1" applyFill="1" applyBorder="1" applyAlignment="1">
      <alignment horizontal="center" vertical="center" shrinkToFit="1"/>
    </xf>
    <xf numFmtId="181" fontId="6" fillId="0" borderId="127" xfId="1" applyNumberFormat="1" applyFont="1" applyFill="1" applyBorder="1" applyAlignment="1">
      <alignment horizontal="center" vertical="center" shrinkToFit="1"/>
    </xf>
    <xf numFmtId="181" fontId="6" fillId="0" borderId="128" xfId="1" applyNumberFormat="1" applyFont="1" applyFill="1" applyBorder="1" applyAlignment="1">
      <alignment horizontal="center" vertical="center" shrinkToFit="1"/>
    </xf>
    <xf numFmtId="181" fontId="6" fillId="0" borderId="129" xfId="1" applyNumberFormat="1" applyFont="1" applyFill="1" applyBorder="1" applyAlignment="1">
      <alignment horizontal="center" vertical="center" shrinkToFit="1"/>
    </xf>
    <xf numFmtId="182" fontId="11" fillId="6" borderId="138" xfId="9" applyNumberFormat="1" applyFont="1" applyFill="1" applyBorder="1" applyAlignment="1">
      <alignment horizontal="right" vertical="center" wrapText="1"/>
    </xf>
    <xf numFmtId="182" fontId="11" fillId="6" borderId="139" xfId="9" applyNumberFormat="1" applyFont="1" applyFill="1" applyBorder="1" applyAlignment="1">
      <alignment horizontal="right" vertical="center" wrapText="1"/>
    </xf>
    <xf numFmtId="182" fontId="11" fillId="0" borderId="142" xfId="9" applyNumberFormat="1" applyFont="1" applyFill="1" applyBorder="1" applyAlignment="1">
      <alignment horizontal="right" vertical="center" wrapText="1"/>
    </xf>
    <xf numFmtId="182" fontId="11" fillId="0" borderId="143" xfId="9" applyNumberFormat="1" applyFont="1" applyFill="1" applyBorder="1" applyAlignment="1">
      <alignment horizontal="right" vertical="center" wrapText="1"/>
    </xf>
    <xf numFmtId="182" fontId="11" fillId="0" borderId="137" xfId="9" applyNumberFormat="1" applyFont="1" applyFill="1" applyBorder="1" applyAlignment="1">
      <alignment horizontal="right" vertical="center" wrapText="1"/>
    </xf>
    <xf numFmtId="182" fontId="11" fillId="6" borderId="140" xfId="9" applyNumberFormat="1" applyFont="1" applyFill="1" applyBorder="1" applyAlignment="1">
      <alignment horizontal="right" vertical="center" wrapText="1"/>
    </xf>
    <xf numFmtId="187" fontId="11" fillId="0" borderId="144" xfId="9" applyNumberFormat="1" applyFont="1" applyFill="1" applyBorder="1" applyAlignment="1">
      <alignment horizontal="right" vertical="center" wrapText="1"/>
    </xf>
    <xf numFmtId="187" fontId="11" fillId="0" borderId="145" xfId="9" applyNumberFormat="1" applyFont="1" applyFill="1" applyBorder="1" applyAlignment="1">
      <alignment horizontal="right" vertical="center" wrapText="1"/>
    </xf>
    <xf numFmtId="187" fontId="11" fillId="0" borderId="146" xfId="9" applyNumberFormat="1" applyFont="1" applyFill="1" applyBorder="1" applyAlignment="1">
      <alignment horizontal="right" vertical="center" wrapText="1"/>
    </xf>
    <xf numFmtId="182" fontId="11" fillId="0" borderId="147" xfId="9" applyNumberFormat="1" applyFont="1" applyFill="1" applyBorder="1" applyAlignment="1">
      <alignment horizontal="right" vertical="center" wrapText="1"/>
    </xf>
    <xf numFmtId="182" fontId="11" fillId="0" borderId="148" xfId="9" applyNumberFormat="1" applyFont="1" applyFill="1" applyBorder="1" applyAlignment="1">
      <alignment horizontal="right" vertical="center" wrapText="1"/>
    </xf>
    <xf numFmtId="182" fontId="11" fillId="0" borderId="149" xfId="9" applyNumberFormat="1" applyFont="1" applyFill="1" applyBorder="1" applyAlignment="1">
      <alignment horizontal="right" vertical="center" wrapText="1"/>
    </xf>
    <xf numFmtId="187" fontId="11" fillId="0" borderId="150" xfId="9" applyNumberFormat="1" applyFont="1" applyFill="1" applyBorder="1" applyAlignment="1">
      <alignment horizontal="right" vertical="center" wrapText="1"/>
    </xf>
    <xf numFmtId="187" fontId="11" fillId="0" borderId="151" xfId="9" applyNumberFormat="1" applyFont="1" applyFill="1" applyBorder="1" applyAlignment="1">
      <alignment horizontal="right" vertical="center" wrapText="1"/>
    </xf>
    <xf numFmtId="187" fontId="11" fillId="0" borderId="152" xfId="9" applyNumberFormat="1" applyFont="1" applyFill="1" applyBorder="1" applyAlignment="1">
      <alignment horizontal="right" vertical="center" wrapText="1"/>
    </xf>
    <xf numFmtId="41" fontId="6" fillId="0" borderId="39" xfId="1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6" fillId="0" borderId="31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41" fontId="6" fillId="0" borderId="57" xfId="1" applyNumberFormat="1" applyFont="1" applyFill="1" applyBorder="1" applyAlignment="1">
      <alignment horizontal="center" vertical="center" shrinkToFit="1"/>
    </xf>
    <xf numFmtId="0" fontId="6" fillId="0" borderId="55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41" fontId="13" fillId="7" borderId="44" xfId="1" applyFont="1" applyFill="1" applyBorder="1" applyAlignment="1">
      <alignment horizontal="center" vertical="center" shrinkToFit="1"/>
    </xf>
    <xf numFmtId="186" fontId="13" fillId="7" borderId="33" xfId="1" applyNumberFormat="1" applyFont="1" applyFill="1" applyBorder="1" applyAlignment="1">
      <alignment horizontal="center" vertical="center" shrinkToFit="1"/>
    </xf>
    <xf numFmtId="41" fontId="13" fillId="7" borderId="117" xfId="1" applyFont="1" applyFill="1" applyBorder="1" applyAlignment="1">
      <alignment horizontal="center" vertical="center" shrinkToFit="1"/>
    </xf>
    <xf numFmtId="186" fontId="13" fillId="7" borderId="54" xfId="1" applyNumberFormat="1" applyFont="1" applyFill="1" applyBorder="1" applyAlignment="1">
      <alignment horizontal="center" vertical="center" shrinkToFit="1"/>
    </xf>
    <xf numFmtId="182" fontId="11" fillId="7" borderId="153" xfId="10" applyNumberFormat="1" applyFont="1" applyFill="1" applyBorder="1" applyAlignment="1">
      <alignment horizontal="right" vertical="center" wrapText="1"/>
    </xf>
    <xf numFmtId="182" fontId="11" fillId="0" borderId="154" xfId="10" applyNumberFormat="1" applyFont="1" applyFill="1" applyBorder="1" applyAlignment="1">
      <alignment horizontal="right" vertical="center" wrapText="1"/>
    </xf>
    <xf numFmtId="182" fontId="11" fillId="0" borderId="155" xfId="10" applyNumberFormat="1" applyFont="1" applyFill="1" applyBorder="1" applyAlignment="1">
      <alignment horizontal="right" vertical="center" wrapText="1"/>
    </xf>
    <xf numFmtId="182" fontId="11" fillId="7" borderId="138" xfId="10" applyNumberFormat="1" applyFont="1" applyFill="1" applyBorder="1" applyAlignment="1">
      <alignment horizontal="right" vertical="center" wrapText="1"/>
    </xf>
    <xf numFmtId="182" fontId="11" fillId="7" borderId="139" xfId="10" applyNumberFormat="1" applyFont="1" applyFill="1" applyBorder="1" applyAlignment="1">
      <alignment horizontal="right" vertical="center" wrapText="1"/>
    </xf>
    <xf numFmtId="182" fontId="11" fillId="7" borderId="140" xfId="10" applyNumberFormat="1" applyFont="1" applyFill="1" applyBorder="1" applyAlignment="1">
      <alignment horizontal="right" vertical="center" wrapText="1"/>
    </xf>
    <xf numFmtId="187" fontId="11" fillId="7" borderId="144" xfId="10" applyNumberFormat="1" applyFont="1" applyFill="1" applyBorder="1" applyAlignment="1">
      <alignment horizontal="right" vertical="center" wrapText="1"/>
    </xf>
    <xf numFmtId="187" fontId="11" fillId="0" borderId="145" xfId="10" applyNumberFormat="1" applyFont="1" applyFill="1" applyBorder="1" applyAlignment="1">
      <alignment horizontal="right" vertical="center" wrapText="1"/>
    </xf>
    <xf numFmtId="187" fontId="11" fillId="0" borderId="146" xfId="10" applyNumberFormat="1" applyFont="1" applyFill="1" applyBorder="1" applyAlignment="1">
      <alignment horizontal="right" vertical="center" wrapText="1"/>
    </xf>
    <xf numFmtId="182" fontId="11" fillId="7" borderId="147" xfId="10" applyNumberFormat="1" applyFont="1" applyFill="1" applyBorder="1" applyAlignment="1">
      <alignment horizontal="right" vertical="center" wrapText="1"/>
    </xf>
    <xf numFmtId="182" fontId="11" fillId="0" borderId="148" xfId="10" applyNumberFormat="1" applyFont="1" applyFill="1" applyBorder="1" applyAlignment="1">
      <alignment horizontal="right" vertical="center" wrapText="1"/>
    </xf>
    <xf numFmtId="182" fontId="11" fillId="0" borderId="149" xfId="10" applyNumberFormat="1" applyFont="1" applyFill="1" applyBorder="1" applyAlignment="1">
      <alignment horizontal="right" vertical="center" wrapText="1"/>
    </xf>
    <xf numFmtId="187" fontId="11" fillId="7" borderId="150" xfId="10" applyNumberFormat="1" applyFont="1" applyFill="1" applyBorder="1" applyAlignment="1">
      <alignment horizontal="right" vertical="center" wrapText="1"/>
    </xf>
    <xf numFmtId="187" fontId="11" fillId="0" borderId="151" xfId="10" applyNumberFormat="1" applyFont="1" applyFill="1" applyBorder="1" applyAlignment="1">
      <alignment horizontal="right" vertical="center" wrapText="1"/>
    </xf>
    <xf numFmtId="187" fontId="11" fillId="0" borderId="152" xfId="10" applyNumberFormat="1" applyFont="1" applyFill="1" applyBorder="1" applyAlignment="1">
      <alignment horizontal="right" vertical="center" wrapText="1"/>
    </xf>
    <xf numFmtId="41" fontId="6" fillId="0" borderId="42" xfId="1" applyNumberFormat="1" applyFont="1" applyFill="1" applyBorder="1" applyAlignment="1">
      <alignment horizontal="center" vertical="center" shrinkToFit="1"/>
    </xf>
    <xf numFmtId="182" fontId="11" fillId="0" borderId="154" xfId="0" applyNumberFormat="1" applyFont="1" applyFill="1" applyBorder="1" applyAlignment="1">
      <alignment horizontal="right" vertical="center" wrapText="1"/>
    </xf>
    <xf numFmtId="187" fontId="11" fillId="0" borderId="156" xfId="11" applyNumberFormat="1" applyFont="1" applyFill="1" applyBorder="1" applyAlignment="1">
      <alignment horizontal="right" vertical="center" wrapText="1"/>
    </xf>
    <xf numFmtId="182" fontId="11" fillId="0" borderId="157" xfId="0" applyNumberFormat="1" applyFont="1" applyFill="1" applyBorder="1" applyAlignment="1">
      <alignment horizontal="right" vertical="center" wrapText="1"/>
    </xf>
    <xf numFmtId="187" fontId="11" fillId="0" borderId="158" xfId="11" applyNumberFormat="1" applyFont="1" applyFill="1" applyBorder="1" applyAlignment="1">
      <alignment horizontal="right" vertical="center" wrapText="1"/>
    </xf>
    <xf numFmtId="182" fontId="11" fillId="0" borderId="148" xfId="11" applyNumberFormat="1" applyFont="1" applyFill="1" applyBorder="1" applyAlignment="1">
      <alignment horizontal="right" vertical="center" wrapText="1"/>
    </xf>
    <xf numFmtId="182" fontId="11" fillId="0" borderId="159" xfId="11" applyNumberFormat="1" applyFont="1" applyFill="1" applyBorder="1" applyAlignment="1">
      <alignment horizontal="right" vertical="center" wrapText="1"/>
    </xf>
    <xf numFmtId="187" fontId="11" fillId="0" borderId="151" xfId="0" applyNumberFormat="1" applyFont="1" applyFill="1" applyBorder="1" applyAlignment="1">
      <alignment horizontal="right" vertical="center" wrapText="1"/>
    </xf>
    <xf numFmtId="187" fontId="11" fillId="0" borderId="160" xfId="0" applyNumberFormat="1" applyFont="1" applyFill="1" applyBorder="1" applyAlignment="1">
      <alignment horizontal="right" vertical="center" wrapText="1"/>
    </xf>
    <xf numFmtId="187" fontId="11" fillId="0" borderId="151" xfId="11" applyNumberFormat="1" applyFont="1" applyFill="1" applyBorder="1" applyAlignment="1">
      <alignment horizontal="right" vertical="center" wrapText="1"/>
    </xf>
    <xf numFmtId="187" fontId="11" fillId="0" borderId="160" xfId="11" applyNumberFormat="1" applyFont="1" applyFill="1" applyBorder="1" applyAlignment="1">
      <alignment horizontal="right" vertical="center" wrapText="1"/>
    </xf>
    <xf numFmtId="182" fontId="11" fillId="7" borderId="154" xfId="0" applyNumberFormat="1" applyFont="1" applyFill="1" applyBorder="1" applyAlignment="1">
      <alignment horizontal="right" vertical="center" wrapText="1"/>
    </xf>
    <xf numFmtId="182" fontId="11" fillId="7" borderId="139" xfId="0" applyNumberFormat="1" applyFont="1" applyFill="1" applyBorder="1" applyAlignment="1">
      <alignment horizontal="right" vertical="center" wrapText="1"/>
    </xf>
    <xf numFmtId="187" fontId="11" fillId="7" borderId="151" xfId="0" applyNumberFormat="1" applyFont="1" applyFill="1" applyBorder="1" applyAlignment="1">
      <alignment horizontal="right" vertical="center" wrapText="1"/>
    </xf>
    <xf numFmtId="182" fontId="11" fillId="7" borderId="148" xfId="11" applyNumberFormat="1" applyFont="1" applyFill="1" applyBorder="1" applyAlignment="1">
      <alignment horizontal="right" vertical="center" wrapText="1"/>
    </xf>
    <xf numFmtId="182" fontId="11" fillId="7" borderId="139" xfId="11" applyNumberFormat="1" applyFont="1" applyFill="1" applyBorder="1" applyAlignment="1">
      <alignment horizontal="right" vertical="center" wrapText="1"/>
    </xf>
    <xf numFmtId="187" fontId="11" fillId="7" borderId="151" xfId="11" applyNumberFormat="1" applyFont="1" applyFill="1" applyBorder="1" applyAlignment="1">
      <alignment horizontal="right" vertical="center" wrapText="1"/>
    </xf>
    <xf numFmtId="187" fontId="11" fillId="7" borderId="156" xfId="11" applyNumberFormat="1" applyFont="1" applyFill="1" applyBorder="1" applyAlignment="1">
      <alignment horizontal="right" vertical="center" wrapText="1"/>
    </xf>
    <xf numFmtId="182" fontId="11" fillId="7" borderId="161" xfId="0" applyNumberFormat="1" applyFont="1" applyFill="1" applyBorder="1" applyAlignment="1">
      <alignment horizontal="right" vertical="center" wrapText="1"/>
    </xf>
    <xf numFmtId="182" fontId="11" fillId="7" borderId="161" xfId="11" applyNumberFormat="1" applyFont="1" applyFill="1" applyBorder="1" applyAlignment="1">
      <alignment horizontal="right" vertical="center" wrapText="1"/>
    </xf>
    <xf numFmtId="41" fontId="5" fillId="0" borderId="101" xfId="1" applyFont="1" applyFill="1" applyBorder="1" applyAlignment="1">
      <alignment horizontal="center" vertical="center" shrinkToFit="1"/>
    </xf>
    <xf numFmtId="182" fontId="11" fillId="0" borderId="155" xfId="0" applyNumberFormat="1" applyFont="1" applyFill="1" applyBorder="1" applyAlignment="1">
      <alignment horizontal="right" vertical="center" wrapText="1"/>
    </xf>
    <xf numFmtId="182" fontId="11" fillId="7" borderId="140" xfId="0" applyNumberFormat="1" applyFont="1" applyFill="1" applyBorder="1" applyAlignment="1">
      <alignment horizontal="right" vertical="center" wrapText="1"/>
    </xf>
    <xf numFmtId="187" fontId="11" fillId="0" borderId="152" xfId="0" applyNumberFormat="1" applyFont="1" applyFill="1" applyBorder="1" applyAlignment="1">
      <alignment horizontal="right" vertical="center" wrapText="1"/>
    </xf>
    <xf numFmtId="182" fontId="11" fillId="0" borderId="149" xfId="11" applyNumberFormat="1" applyFont="1" applyFill="1" applyBorder="1" applyAlignment="1">
      <alignment horizontal="right" vertical="center" wrapText="1"/>
    </xf>
    <xf numFmtId="182" fontId="11" fillId="7" borderId="140" xfId="11" applyNumberFormat="1" applyFont="1" applyFill="1" applyBorder="1" applyAlignment="1">
      <alignment horizontal="right" vertical="center" wrapText="1"/>
    </xf>
    <xf numFmtId="187" fontId="11" fillId="0" borderId="152" xfId="11" applyNumberFormat="1" applyFont="1" applyFill="1" applyBorder="1" applyAlignment="1">
      <alignment horizontal="right" vertical="center" wrapText="1"/>
    </xf>
    <xf numFmtId="187" fontId="11" fillId="0" borderId="162" xfId="11" applyNumberFormat="1" applyFont="1" applyFill="1" applyBorder="1" applyAlignment="1">
      <alignment horizontal="right" vertical="center" wrapText="1"/>
    </xf>
    <xf numFmtId="43" fontId="5" fillId="2" borderId="32" xfId="2" applyNumberFormat="1" applyFont="1" applyFill="1" applyBorder="1" applyAlignment="1">
      <alignment vertical="center" shrinkToFit="1"/>
    </xf>
    <xf numFmtId="183" fontId="5" fillId="0" borderId="128" xfId="0" applyNumberFormat="1" applyFont="1" applyFill="1" applyBorder="1" applyAlignment="1">
      <alignment vertical="center" shrinkToFit="1"/>
    </xf>
    <xf numFmtId="183" fontId="5" fillId="0" borderId="129" xfId="0" applyNumberFormat="1" applyFont="1" applyFill="1" applyBorder="1" applyAlignment="1">
      <alignment vertical="center" shrinkToFit="1"/>
    </xf>
    <xf numFmtId="186" fontId="5" fillId="2" borderId="130" xfId="2" applyNumberFormat="1" applyFont="1" applyFill="1" applyBorder="1" applyAlignment="1">
      <alignment vertical="center" shrinkToFit="1"/>
    </xf>
    <xf numFmtId="186" fontId="6" fillId="2" borderId="32" xfId="2" applyNumberFormat="1" applyFont="1" applyFill="1" applyBorder="1" applyAlignment="1">
      <alignment vertical="center" shrinkToFit="1"/>
    </xf>
    <xf numFmtId="186" fontId="6" fillId="0" borderId="48" xfId="2" applyNumberFormat="1" applyFont="1" applyFill="1" applyBorder="1" applyAlignment="1">
      <alignment vertical="center" shrinkToFit="1"/>
    </xf>
    <xf numFmtId="186" fontId="6" fillId="0" borderId="33" xfId="2" applyNumberFormat="1" applyFont="1" applyFill="1" applyBorder="1" applyAlignment="1">
      <alignment vertical="center" shrinkToFit="1"/>
    </xf>
    <xf numFmtId="186" fontId="6" fillId="0" borderId="54" xfId="2" applyNumberFormat="1" applyFont="1" applyFill="1" applyBorder="1" applyAlignment="1">
      <alignment vertical="center" shrinkToFit="1"/>
    </xf>
    <xf numFmtId="186" fontId="6" fillId="0" borderId="104" xfId="2" applyNumberFormat="1" applyFont="1" applyFill="1" applyBorder="1" applyAlignment="1">
      <alignment vertical="center" shrinkToFit="1"/>
    </xf>
    <xf numFmtId="186" fontId="5" fillId="2" borderId="33" xfId="2" applyNumberFormat="1" applyFont="1" applyFill="1" applyBorder="1" applyAlignment="1">
      <alignment vertical="center" shrinkToFit="1"/>
    </xf>
    <xf numFmtId="186" fontId="5" fillId="2" borderId="48" xfId="2" applyNumberFormat="1" applyFont="1" applyFill="1" applyBorder="1" applyAlignment="1">
      <alignment vertical="center" shrinkToFit="1"/>
    </xf>
    <xf numFmtId="186" fontId="5" fillId="2" borderId="54" xfId="2" applyNumberFormat="1" applyFont="1" applyFill="1" applyBorder="1" applyAlignment="1">
      <alignment vertical="center" shrinkToFit="1"/>
    </xf>
    <xf numFmtId="41" fontId="8" fillId="0" borderId="126" xfId="1" applyNumberFormat="1" applyFont="1" applyFill="1" applyBorder="1" applyAlignment="1">
      <alignment horizontal="center" vertical="center" shrinkToFit="1"/>
    </xf>
    <xf numFmtId="41" fontId="8" fillId="0" borderId="127" xfId="1" applyNumberFormat="1" applyFont="1" applyFill="1" applyBorder="1" applyAlignment="1">
      <alignment horizontal="center" vertical="center" shrinkToFit="1"/>
    </xf>
    <xf numFmtId="186" fontId="8" fillId="0" borderId="120" xfId="1" applyNumberFormat="1" applyFont="1" applyFill="1" applyBorder="1" applyAlignment="1">
      <alignment horizontal="center" vertical="center" shrinkToFit="1"/>
    </xf>
    <xf numFmtId="186" fontId="8" fillId="0" borderId="121" xfId="1" applyNumberFormat="1" applyFont="1" applyFill="1" applyBorder="1" applyAlignment="1">
      <alignment horizontal="center" vertical="center" shrinkToFit="1"/>
    </xf>
    <xf numFmtId="186" fontId="8" fillId="0" borderId="131" xfId="1" applyNumberFormat="1" applyFont="1" applyFill="1" applyBorder="1" applyAlignment="1">
      <alignment horizontal="center" vertical="center" shrinkToFit="1"/>
    </xf>
    <xf numFmtId="41" fontId="13" fillId="7" borderId="132" xfId="1" applyFont="1" applyFill="1" applyBorder="1" applyAlignment="1">
      <alignment horizontal="center" vertical="center" shrinkToFit="1"/>
    </xf>
    <xf numFmtId="41" fontId="13" fillId="7" borderId="120" xfId="1" applyFont="1" applyFill="1" applyBorder="1" applyAlignment="1">
      <alignment horizontal="center" vertical="center" shrinkToFit="1"/>
    </xf>
    <xf numFmtId="41" fontId="8" fillId="0" borderId="133" xfId="1" applyNumberFormat="1" applyFont="1" applyFill="1" applyBorder="1" applyAlignment="1">
      <alignment horizontal="center" vertical="center" shrinkToFit="1"/>
    </xf>
    <xf numFmtId="41" fontId="13" fillId="7" borderId="134" xfId="1" applyFont="1" applyFill="1" applyBorder="1" applyAlignment="1">
      <alignment horizontal="center" vertical="center" shrinkToFit="1"/>
    </xf>
    <xf numFmtId="187" fontId="11" fillId="0" borderId="96" xfId="0" applyNumberFormat="1" applyFont="1" applyFill="1" applyBorder="1" applyAlignment="1">
      <alignment horizontal="right" vertical="center" wrapText="1"/>
    </xf>
    <xf numFmtId="187" fontId="11" fillId="0" borderId="64" xfId="0" applyNumberFormat="1" applyFont="1" applyFill="1" applyBorder="1" applyAlignment="1">
      <alignment horizontal="right" vertical="center" wrapText="1"/>
    </xf>
    <xf numFmtId="41" fontId="11" fillId="7" borderId="163" xfId="1" applyFont="1" applyFill="1" applyBorder="1" applyAlignment="1">
      <alignment horizontal="right" vertical="center" wrapText="1"/>
    </xf>
    <xf numFmtId="187" fontId="11" fillId="7" borderId="164" xfId="0" applyNumberFormat="1" applyFont="1" applyFill="1" applyBorder="1" applyAlignment="1">
      <alignment horizontal="right" vertical="center" wrapText="1"/>
    </xf>
    <xf numFmtId="41" fontId="11" fillId="7" borderId="33" xfId="1" applyFont="1" applyFill="1" applyBorder="1" applyAlignment="1">
      <alignment horizontal="right" vertical="center" wrapText="1"/>
    </xf>
    <xf numFmtId="182" fontId="11" fillId="0" borderId="157" xfId="11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0" fontId="0" fillId="0" borderId="135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12">
    <cellStyle name="쉼표 [0]" xfId="1" builtinId="6"/>
    <cellStyle name="쉼표 [0] 2" xfId="2"/>
    <cellStyle name="표준" xfId="0" builtinId="0"/>
    <cellStyle name="표준 10" xfId="3"/>
    <cellStyle name="표준 2" xfId="4"/>
    <cellStyle name="표준 3" xfId="5"/>
    <cellStyle name="표준 4" xfId="6"/>
    <cellStyle name="표준 5" xfId="7"/>
    <cellStyle name="표준 6" xfId="8"/>
    <cellStyle name="표준 7" xfId="9"/>
    <cellStyle name="표준 8" xfId="10"/>
    <cellStyle name="표준 9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669;&#47924;&#50868;&#50689;&#54016;06/AppData/Local/Microsoft/Windows/Temporary%20Internet%20Files/Content.IE5/B33TQA27/2011&#45380;_4&#48516;&#44592;_&#49688;&#49569;&#54788;&#54889;%5b1%5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xls].xls].xls].xls].xls].xls].xls]."/>
    </sheetNames>
    <sheetDataSet>
      <sheetData sheetId="0" refreshError="1">
        <row r="4">
          <cell r="C4">
            <v>529437</v>
          </cell>
          <cell r="D4">
            <v>531906</v>
          </cell>
          <cell r="E4">
            <v>1186095</v>
          </cell>
          <cell r="F4">
            <v>840969</v>
          </cell>
          <cell r="G4">
            <v>1441939</v>
          </cell>
          <cell r="H4">
            <v>586757</v>
          </cell>
          <cell r="I4">
            <v>666347</v>
          </cell>
          <cell r="J4">
            <v>445070</v>
          </cell>
          <cell r="K4">
            <v>679647</v>
          </cell>
          <cell r="L4">
            <v>579731</v>
          </cell>
          <cell r="M4">
            <v>795606</v>
          </cell>
          <cell r="N4">
            <v>815852</v>
          </cell>
          <cell r="O4">
            <v>1057714</v>
          </cell>
          <cell r="P4">
            <v>252868</v>
          </cell>
          <cell r="Q4">
            <v>321475</v>
          </cell>
          <cell r="R4">
            <v>942947</v>
          </cell>
          <cell r="S4">
            <v>713322</v>
          </cell>
          <cell r="T4">
            <v>388009</v>
          </cell>
          <cell r="U4">
            <v>395206</v>
          </cell>
        </row>
        <row r="7">
          <cell r="C7">
            <v>180938</v>
          </cell>
          <cell r="D7">
            <v>190361</v>
          </cell>
          <cell r="E7">
            <v>414109</v>
          </cell>
          <cell r="F7">
            <v>275518</v>
          </cell>
          <cell r="G7">
            <v>493490</v>
          </cell>
          <cell r="H7">
            <v>195191</v>
          </cell>
          <cell r="I7">
            <v>224035</v>
          </cell>
          <cell r="J7">
            <v>148653</v>
          </cell>
          <cell r="K7">
            <v>240397</v>
          </cell>
          <cell r="L7">
            <v>195243</v>
          </cell>
          <cell r="M7">
            <v>274912</v>
          </cell>
          <cell r="N7">
            <v>282621</v>
          </cell>
          <cell r="O7">
            <v>369553</v>
          </cell>
          <cell r="P7">
            <v>96873</v>
          </cell>
          <cell r="Q7">
            <v>113196</v>
          </cell>
          <cell r="R7">
            <v>324980</v>
          </cell>
          <cell r="S7">
            <v>248323</v>
          </cell>
          <cell r="T7">
            <v>132021</v>
          </cell>
          <cell r="U7">
            <v>137672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9" sqref="C9"/>
    </sheetView>
  </sheetViews>
  <sheetFormatPr defaultRowHeight="13.5"/>
  <sheetData>
    <row r="1" spans="1:23" ht="25.5">
      <c r="A1" s="506" t="s">
        <v>51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33</v>
      </c>
      <c r="U2" s="508"/>
      <c r="V2" s="57"/>
    </row>
    <row r="3" spans="1:23" ht="23.25" thickBot="1">
      <c r="A3" s="102" t="s">
        <v>34</v>
      </c>
      <c r="B3" s="105" t="s">
        <v>35</v>
      </c>
      <c r="C3" s="131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03" t="s">
        <v>44</v>
      </c>
      <c r="V3" s="58"/>
      <c r="W3" s="56"/>
    </row>
    <row r="4" spans="1:23" ht="14.25" thickTop="1">
      <c r="A4" s="107" t="s">
        <v>45</v>
      </c>
      <c r="B4" s="108">
        <v>4337694</v>
      </c>
      <c r="C4" s="132">
        <v>173740</v>
      </c>
      <c r="D4" s="109">
        <v>169992</v>
      </c>
      <c r="E4" s="109">
        <v>384330</v>
      </c>
      <c r="F4" s="109">
        <v>288531</v>
      </c>
      <c r="G4" s="109">
        <v>485071</v>
      </c>
      <c r="H4" s="109">
        <v>201374</v>
      </c>
      <c r="I4" s="109">
        <v>218068</v>
      </c>
      <c r="J4" s="109">
        <v>147483</v>
      </c>
      <c r="K4" s="109">
        <v>222511</v>
      </c>
      <c r="L4" s="109">
        <v>191146</v>
      </c>
      <c r="M4" s="109">
        <v>262733</v>
      </c>
      <c r="N4" s="109">
        <v>264793</v>
      </c>
      <c r="O4" s="109">
        <v>355305</v>
      </c>
      <c r="P4" s="109">
        <v>81377</v>
      </c>
      <c r="Q4" s="109">
        <v>102962</v>
      </c>
      <c r="R4" s="109">
        <v>305379</v>
      </c>
      <c r="S4" s="109">
        <v>231712</v>
      </c>
      <c r="T4" s="109">
        <v>127514</v>
      </c>
      <c r="U4" s="109">
        <v>123673</v>
      </c>
      <c r="V4" s="2"/>
      <c r="W4" s="2"/>
    </row>
    <row r="5" spans="1:23">
      <c r="A5" s="110" t="s">
        <v>46</v>
      </c>
      <c r="B5" s="111">
        <v>48196.6</v>
      </c>
      <c r="C5" s="133">
        <v>1930.4444444444443</v>
      </c>
      <c r="D5" s="112">
        <v>1888.8</v>
      </c>
      <c r="E5" s="112">
        <v>4270.333333333333</v>
      </c>
      <c r="F5" s="112">
        <v>3205.9</v>
      </c>
      <c r="G5" s="112">
        <v>5389.6777777777779</v>
      </c>
      <c r="H5" s="112">
        <v>2237.4888888888891</v>
      </c>
      <c r="I5" s="112">
        <v>2422.9777777777776</v>
      </c>
      <c r="J5" s="112">
        <v>1638.7</v>
      </c>
      <c r="K5" s="112">
        <v>2472.3444444444444</v>
      </c>
      <c r="L5" s="112">
        <v>2123.8444444444444</v>
      </c>
      <c r="M5" s="112">
        <v>2919.2555555555555</v>
      </c>
      <c r="N5" s="112">
        <v>2942.1444444444446</v>
      </c>
      <c r="O5" s="112">
        <v>3947.8333333333335</v>
      </c>
      <c r="P5" s="112">
        <v>904.18888888888887</v>
      </c>
      <c r="Q5" s="112">
        <v>1144.0222222222221</v>
      </c>
      <c r="R5" s="112">
        <v>3393.1</v>
      </c>
      <c r="S5" s="112">
        <v>2574.5777777777776</v>
      </c>
      <c r="T5" s="112">
        <v>1416.8222222222223</v>
      </c>
      <c r="U5" s="112">
        <v>1374.1444444444444</v>
      </c>
      <c r="V5" s="2"/>
      <c r="W5" s="2"/>
    </row>
    <row r="6" spans="1:23" ht="14.25" thickBot="1">
      <c r="A6" s="119" t="s">
        <v>47</v>
      </c>
      <c r="B6" s="120">
        <v>100</v>
      </c>
      <c r="C6" s="134">
        <v>4.0053539968471723</v>
      </c>
      <c r="D6" s="135">
        <v>3.9189486395305897</v>
      </c>
      <c r="E6" s="135">
        <v>8.8602377207797502</v>
      </c>
      <c r="F6" s="135">
        <v>6.6517140213210064</v>
      </c>
      <c r="G6" s="135">
        <v>11.182692923936083</v>
      </c>
      <c r="H6" s="135">
        <v>4.6424206041274472</v>
      </c>
      <c r="I6" s="135">
        <v>5.0272794715348752</v>
      </c>
      <c r="J6" s="135">
        <v>3.4000323674284081</v>
      </c>
      <c r="K6" s="135">
        <v>5.1297071669878047</v>
      </c>
      <c r="L6" s="135">
        <v>4.40662711569788</v>
      </c>
      <c r="M6" s="135">
        <v>6.0569740511894103</v>
      </c>
      <c r="N6" s="135">
        <v>6.1044647225000199</v>
      </c>
      <c r="O6" s="135">
        <v>8.1911033835028491</v>
      </c>
      <c r="P6" s="135">
        <v>1.8760428928366084</v>
      </c>
      <c r="Q6" s="135">
        <v>2.3736575240208277</v>
      </c>
      <c r="R6" s="135">
        <v>7.040123162214762</v>
      </c>
      <c r="S6" s="135">
        <v>5.3418244809338784</v>
      </c>
      <c r="T6" s="135">
        <v>2.9396725541266862</v>
      </c>
      <c r="U6" s="135">
        <v>2.851123200483944</v>
      </c>
      <c r="V6" s="2"/>
      <c r="W6" s="2"/>
    </row>
    <row r="7" spans="1:23">
      <c r="A7" s="124" t="s">
        <v>48</v>
      </c>
      <c r="B7" s="125">
        <v>1459285</v>
      </c>
      <c r="C7" s="136">
        <v>59689</v>
      </c>
      <c r="D7" s="126">
        <v>54713</v>
      </c>
      <c r="E7" s="126">
        <v>124800</v>
      </c>
      <c r="F7" s="126">
        <v>99388</v>
      </c>
      <c r="G7" s="126">
        <v>164224</v>
      </c>
      <c r="H7" s="126">
        <v>70219</v>
      </c>
      <c r="I7" s="126">
        <v>78003</v>
      </c>
      <c r="J7" s="126">
        <v>50413</v>
      </c>
      <c r="K7" s="126">
        <v>74589</v>
      </c>
      <c r="L7" s="126">
        <v>64202</v>
      </c>
      <c r="M7" s="126">
        <v>88898</v>
      </c>
      <c r="N7" s="126">
        <v>87503</v>
      </c>
      <c r="O7" s="126">
        <v>121494</v>
      </c>
      <c r="P7" s="126">
        <v>26093</v>
      </c>
      <c r="Q7" s="126">
        <v>34032</v>
      </c>
      <c r="R7" s="126">
        <v>98085</v>
      </c>
      <c r="S7" s="126">
        <v>79520</v>
      </c>
      <c r="T7" s="126">
        <v>41883</v>
      </c>
      <c r="U7" s="126">
        <v>41537</v>
      </c>
      <c r="V7" s="2"/>
      <c r="W7" s="2"/>
    </row>
    <row r="8" spans="1:23">
      <c r="A8" s="113" t="s">
        <v>46</v>
      </c>
      <c r="B8" s="114">
        <v>47073.709677419356</v>
      </c>
      <c r="C8" s="137">
        <v>1925.4516129032259</v>
      </c>
      <c r="D8" s="115">
        <v>1764.9354838709678</v>
      </c>
      <c r="E8" s="115">
        <v>4025.8064516129034</v>
      </c>
      <c r="F8" s="115">
        <v>3206.0645161290322</v>
      </c>
      <c r="G8" s="115">
        <v>5297.5483870967746</v>
      </c>
      <c r="H8" s="115">
        <v>2265.1290322580644</v>
      </c>
      <c r="I8" s="115">
        <v>2516.2258064516127</v>
      </c>
      <c r="J8" s="115">
        <v>1626.2258064516129</v>
      </c>
      <c r="K8" s="115">
        <v>2406.0967741935483</v>
      </c>
      <c r="L8" s="115">
        <v>2071.0322580645161</v>
      </c>
      <c r="M8" s="115">
        <v>2867.6774193548385</v>
      </c>
      <c r="N8" s="115">
        <v>2822.6774193548385</v>
      </c>
      <c r="O8" s="115">
        <v>3919.1612903225805</v>
      </c>
      <c r="P8" s="115">
        <v>841.70967741935488</v>
      </c>
      <c r="Q8" s="115">
        <v>1097.8064516129032</v>
      </c>
      <c r="R8" s="115">
        <v>3164.0322580645161</v>
      </c>
      <c r="S8" s="115">
        <v>2565.1612903225805</v>
      </c>
      <c r="T8" s="115">
        <v>1351.0645161290322</v>
      </c>
      <c r="U8" s="115">
        <v>1339.9032258064517</v>
      </c>
      <c r="V8" s="59"/>
      <c r="W8" s="2"/>
    </row>
    <row r="9" spans="1:23" ht="14.25" thickBot="1">
      <c r="A9" s="127" t="s">
        <v>47</v>
      </c>
      <c r="B9" s="128">
        <v>100</v>
      </c>
      <c r="C9" s="138">
        <v>4.0902907930938781</v>
      </c>
      <c r="D9" s="129">
        <v>3.7493018841418917</v>
      </c>
      <c r="E9" s="129">
        <v>8.5521334077990243</v>
      </c>
      <c r="F9" s="129">
        <v>6.8107326533199481</v>
      </c>
      <c r="G9" s="129">
        <v>11.253730422775538</v>
      </c>
      <c r="H9" s="129">
        <v>4.8118770493769203</v>
      </c>
      <c r="I9" s="129">
        <v>5.3452889600043854</v>
      </c>
      <c r="J9" s="129">
        <v>3.4546370311488159</v>
      </c>
      <c r="K9" s="129">
        <v>5.1113387720698826</v>
      </c>
      <c r="L9" s="129">
        <v>4.3995518353166103</v>
      </c>
      <c r="M9" s="129">
        <v>6.0918874654368409</v>
      </c>
      <c r="N9" s="129">
        <v>5.9962927049890871</v>
      </c>
      <c r="O9" s="129">
        <v>8.3255841045443475</v>
      </c>
      <c r="P9" s="129">
        <v>1.7880674439879805</v>
      </c>
      <c r="Q9" s="129">
        <v>2.3321009946651956</v>
      </c>
      <c r="R9" s="129">
        <v>6.7214423501920457</v>
      </c>
      <c r="S9" s="129">
        <v>5.4492439790719427</v>
      </c>
      <c r="T9" s="129">
        <v>2.8701041948625523</v>
      </c>
      <c r="U9" s="129">
        <v>2.8463939532031097</v>
      </c>
      <c r="V9" s="59"/>
      <c r="W9" s="2"/>
    </row>
    <row r="10" spans="1:23">
      <c r="A10" s="124" t="s">
        <v>49</v>
      </c>
      <c r="B10" s="125">
        <v>1270539</v>
      </c>
      <c r="C10" s="139">
        <v>51458</v>
      </c>
      <c r="D10" s="130">
        <v>49221</v>
      </c>
      <c r="E10" s="130">
        <v>106852</v>
      </c>
      <c r="F10" s="130">
        <v>89362</v>
      </c>
      <c r="G10" s="130">
        <v>147868</v>
      </c>
      <c r="H10" s="130">
        <v>58719</v>
      </c>
      <c r="I10" s="130">
        <v>61546</v>
      </c>
      <c r="J10" s="130">
        <v>43133</v>
      </c>
      <c r="K10" s="130">
        <v>67061</v>
      </c>
      <c r="L10" s="130">
        <v>55237</v>
      </c>
      <c r="M10" s="130">
        <v>74919</v>
      </c>
      <c r="N10" s="130">
        <v>76139</v>
      </c>
      <c r="O10" s="130">
        <v>105461</v>
      </c>
      <c r="P10" s="130">
        <v>24643</v>
      </c>
      <c r="Q10" s="130">
        <v>30483</v>
      </c>
      <c r="R10" s="130">
        <v>86962</v>
      </c>
      <c r="S10" s="130">
        <v>69411</v>
      </c>
      <c r="T10" s="130">
        <v>36833</v>
      </c>
      <c r="U10" s="130">
        <v>35231</v>
      </c>
      <c r="V10" s="59"/>
      <c r="W10" s="2"/>
    </row>
    <row r="11" spans="1:23">
      <c r="A11" s="113" t="s">
        <v>46</v>
      </c>
      <c r="B11" s="114">
        <v>45376.392857142855</v>
      </c>
      <c r="C11" s="137">
        <v>1837.7857142857142</v>
      </c>
      <c r="D11" s="115">
        <v>1757.8928571428571</v>
      </c>
      <c r="E11" s="115">
        <v>3816.1428571428573</v>
      </c>
      <c r="F11" s="115">
        <v>3191.5</v>
      </c>
      <c r="G11" s="115">
        <v>5281</v>
      </c>
      <c r="H11" s="115">
        <v>2097.1071428571427</v>
      </c>
      <c r="I11" s="115">
        <v>2198.0714285714284</v>
      </c>
      <c r="J11" s="115">
        <v>1540.4642857142858</v>
      </c>
      <c r="K11" s="115">
        <v>2395.0357142857142</v>
      </c>
      <c r="L11" s="115">
        <v>1972.75</v>
      </c>
      <c r="M11" s="115">
        <v>2675.6785714285716</v>
      </c>
      <c r="N11" s="115">
        <v>2719.25</v>
      </c>
      <c r="O11" s="115">
        <v>3766.4642857142858</v>
      </c>
      <c r="P11" s="115">
        <v>880.10714285714289</v>
      </c>
      <c r="Q11" s="115">
        <v>1088.6785714285713</v>
      </c>
      <c r="R11" s="115">
        <v>3105.7857142857142</v>
      </c>
      <c r="S11" s="115">
        <v>2478.9642857142858</v>
      </c>
      <c r="T11" s="115">
        <v>1315.4642857142858</v>
      </c>
      <c r="U11" s="115">
        <v>1258.25</v>
      </c>
      <c r="V11" s="59"/>
      <c r="W11" s="2"/>
    </row>
    <row r="12" spans="1:23" ht="14.25" thickBot="1">
      <c r="A12" s="116" t="s">
        <v>47</v>
      </c>
      <c r="B12" s="117">
        <v>100</v>
      </c>
      <c r="C12" s="140">
        <v>4.0500921262550778</v>
      </c>
      <c r="D12" s="118">
        <v>3.8740251184733414</v>
      </c>
      <c r="E12" s="118">
        <v>8.4099740346419907</v>
      </c>
      <c r="F12" s="118">
        <v>7.0333929143458009</v>
      </c>
      <c r="G12" s="118">
        <v>11.638210239906057</v>
      </c>
      <c r="H12" s="118">
        <v>4.6215818640750106</v>
      </c>
      <c r="I12" s="118">
        <v>4.844085856475087</v>
      </c>
      <c r="J12" s="118">
        <v>3.394858402614954</v>
      </c>
      <c r="K12" s="118">
        <v>5.2781536025261717</v>
      </c>
      <c r="L12" s="118">
        <v>4.3475249480732199</v>
      </c>
      <c r="M12" s="118">
        <v>5.8966312722395777</v>
      </c>
      <c r="N12" s="118">
        <v>5.9926535116198725</v>
      </c>
      <c r="O12" s="118">
        <v>8.3004929403977368</v>
      </c>
      <c r="P12" s="118">
        <v>1.9395705287283589</v>
      </c>
      <c r="Q12" s="118">
        <v>2.3992179696963256</v>
      </c>
      <c r="R12" s="118">
        <v>6.8444967057288277</v>
      </c>
      <c r="S12" s="118">
        <v>5.4631144734636248</v>
      </c>
      <c r="T12" s="118">
        <v>2.8990058549953996</v>
      </c>
      <c r="U12" s="118">
        <v>2.7729176357435703</v>
      </c>
      <c r="V12" s="59"/>
      <c r="W12" s="2"/>
    </row>
    <row r="13" spans="1:23">
      <c r="A13" s="121" t="s">
        <v>50</v>
      </c>
      <c r="B13" s="122">
        <v>1607870</v>
      </c>
      <c r="C13" s="141">
        <v>62593</v>
      </c>
      <c r="D13" s="123">
        <v>66058</v>
      </c>
      <c r="E13" s="123">
        <v>152678</v>
      </c>
      <c r="F13" s="123">
        <v>99781</v>
      </c>
      <c r="G13" s="123">
        <v>172979</v>
      </c>
      <c r="H13" s="123">
        <v>72436</v>
      </c>
      <c r="I13" s="123">
        <v>78519</v>
      </c>
      <c r="J13" s="123">
        <v>53937</v>
      </c>
      <c r="K13" s="123">
        <v>80861</v>
      </c>
      <c r="L13" s="123">
        <v>71707</v>
      </c>
      <c r="M13" s="123">
        <v>98916</v>
      </c>
      <c r="N13" s="123">
        <v>101151</v>
      </c>
      <c r="O13" s="123">
        <v>128350</v>
      </c>
      <c r="P13" s="123">
        <v>30641</v>
      </c>
      <c r="Q13" s="123">
        <v>38447</v>
      </c>
      <c r="R13" s="123">
        <v>120332</v>
      </c>
      <c r="S13" s="123">
        <v>82781</v>
      </c>
      <c r="T13" s="123">
        <v>48798</v>
      </c>
      <c r="U13" s="123">
        <v>46905</v>
      </c>
      <c r="V13" s="59"/>
      <c r="W13" s="2"/>
    </row>
    <row r="14" spans="1:23">
      <c r="A14" s="113" t="s">
        <v>46</v>
      </c>
      <c r="B14" s="114">
        <v>51866.774193548386</v>
      </c>
      <c r="C14" s="137">
        <v>2019.1290322580646</v>
      </c>
      <c r="D14" s="115">
        <v>2130.9032258064517</v>
      </c>
      <c r="E14" s="115">
        <v>4925.0967741935483</v>
      </c>
      <c r="F14" s="115">
        <v>3218.7419354838707</v>
      </c>
      <c r="G14" s="115">
        <v>5579.9677419354839</v>
      </c>
      <c r="H14" s="115">
        <v>2336.6451612903224</v>
      </c>
      <c r="I14" s="115">
        <v>2532.8709677419356</v>
      </c>
      <c r="J14" s="115">
        <v>1739.9032258064517</v>
      </c>
      <c r="K14" s="115">
        <v>2608.4193548387098</v>
      </c>
      <c r="L14" s="115">
        <v>2313.1290322580644</v>
      </c>
      <c r="M14" s="115">
        <v>3190.8387096774195</v>
      </c>
      <c r="N14" s="115">
        <v>3262.9354838709678</v>
      </c>
      <c r="O14" s="115">
        <v>4140.322580645161</v>
      </c>
      <c r="P14" s="115">
        <v>988.41935483870964</v>
      </c>
      <c r="Q14" s="115">
        <v>1240.2258064516129</v>
      </c>
      <c r="R14" s="115">
        <v>3881.6774193548385</v>
      </c>
      <c r="S14" s="115">
        <v>2670.3548387096776</v>
      </c>
      <c r="T14" s="115">
        <v>1574.1290322580646</v>
      </c>
      <c r="U14" s="115">
        <v>1513.0645161290322</v>
      </c>
      <c r="V14" s="59"/>
      <c r="W14" s="2"/>
    </row>
    <row r="15" spans="1:23" ht="14.25" thickBot="1">
      <c r="A15" s="116" t="s">
        <v>47</v>
      </c>
      <c r="B15" s="117">
        <v>100</v>
      </c>
      <c r="C15" s="140">
        <v>3.8929142281403353</v>
      </c>
      <c r="D15" s="118">
        <v>4.1084167252327619</v>
      </c>
      <c r="E15" s="118">
        <v>9.4956681821291529</v>
      </c>
      <c r="F15" s="118">
        <v>6.205787781350482</v>
      </c>
      <c r="G15" s="118">
        <v>10.758270258167638</v>
      </c>
      <c r="H15" s="118">
        <v>4.5050905856816783</v>
      </c>
      <c r="I15" s="118">
        <v>4.8834171916883831</v>
      </c>
      <c r="J15" s="118">
        <v>3.3545622469478258</v>
      </c>
      <c r="K15" s="118">
        <v>5.0290757337346923</v>
      </c>
      <c r="L15" s="118">
        <v>4.4597510992804148</v>
      </c>
      <c r="M15" s="118">
        <v>6.1519898996809443</v>
      </c>
      <c r="N15" s="118">
        <v>6.2909936748617739</v>
      </c>
      <c r="O15" s="118">
        <v>7.9826105344337535</v>
      </c>
      <c r="P15" s="118">
        <v>1.9056888927587428</v>
      </c>
      <c r="Q15" s="118">
        <v>2.3911759035245388</v>
      </c>
      <c r="R15" s="118">
        <v>7.4839383781027076</v>
      </c>
      <c r="S15" s="118">
        <v>5.1484883728162112</v>
      </c>
      <c r="T15" s="118">
        <v>3.0349468551562007</v>
      </c>
      <c r="U15" s="118">
        <v>2.9172134563117664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11" sqref="C11"/>
    </sheetView>
  </sheetViews>
  <sheetFormatPr defaultRowHeight="13.5"/>
  <sheetData>
    <row r="1" spans="1:41" ht="25.5">
      <c r="A1" s="506" t="s">
        <v>52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143" t="s">
        <v>53</v>
      </c>
      <c r="B4" s="144">
        <v>8935078</v>
      </c>
      <c r="C4" s="172">
        <v>356593</v>
      </c>
      <c r="D4" s="145">
        <v>360776</v>
      </c>
      <c r="E4" s="145">
        <v>814273</v>
      </c>
      <c r="F4" s="145">
        <v>568789</v>
      </c>
      <c r="G4" s="145">
        <v>971070</v>
      </c>
      <c r="H4" s="145">
        <v>400659</v>
      </c>
      <c r="I4" s="145">
        <v>446195</v>
      </c>
      <c r="J4" s="145">
        <v>301393</v>
      </c>
      <c r="K4" s="145">
        <v>465120</v>
      </c>
      <c r="L4" s="145">
        <v>395605</v>
      </c>
      <c r="M4" s="145">
        <v>545023</v>
      </c>
      <c r="N4" s="145">
        <v>555758</v>
      </c>
      <c r="O4" s="145">
        <v>719505</v>
      </c>
      <c r="P4" s="145">
        <v>169795</v>
      </c>
      <c r="Q4" s="145">
        <v>217478</v>
      </c>
      <c r="R4" s="145">
        <v>645838</v>
      </c>
      <c r="S4" s="145">
        <v>476158</v>
      </c>
      <c r="T4" s="145">
        <v>263005</v>
      </c>
      <c r="U4" s="145">
        <v>262045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110" t="s">
        <v>46</v>
      </c>
      <c r="B5" s="147">
        <v>49365.071823204416</v>
      </c>
      <c r="C5" s="173">
        <v>1970.1270718232045</v>
      </c>
      <c r="D5" s="148">
        <v>1993.2375690607735</v>
      </c>
      <c r="E5" s="148">
        <v>4498.7458563535911</v>
      </c>
      <c r="F5" s="148">
        <v>3142.4806629834252</v>
      </c>
      <c r="G5" s="148">
        <v>5365.0276243093922</v>
      </c>
      <c r="H5" s="148">
        <v>2213.5856353591162</v>
      </c>
      <c r="I5" s="148">
        <v>2465.1657458563536</v>
      </c>
      <c r="J5" s="148">
        <v>1665.1546961325967</v>
      </c>
      <c r="K5" s="148">
        <v>2569.7237569060771</v>
      </c>
      <c r="L5" s="148">
        <v>2185.6629834254145</v>
      </c>
      <c r="M5" s="148">
        <v>3011.1767955801106</v>
      </c>
      <c r="N5" s="148">
        <v>3070.4861878453039</v>
      </c>
      <c r="O5" s="148">
        <v>3975.1657458563536</v>
      </c>
      <c r="P5" s="148">
        <v>938.09392265193367</v>
      </c>
      <c r="Q5" s="148">
        <v>1201.53591160221</v>
      </c>
      <c r="R5" s="148">
        <v>3568.1657458563536</v>
      </c>
      <c r="S5" s="148">
        <v>2630.7071823204419</v>
      </c>
      <c r="T5" s="148">
        <v>1453.0662983425414</v>
      </c>
      <c r="U5" s="149">
        <v>1447.7624309392265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150" t="s">
        <v>54</v>
      </c>
      <c r="B6" s="151">
        <v>100</v>
      </c>
      <c r="C6" s="175">
        <v>3.990933263257467</v>
      </c>
      <c r="D6" s="176">
        <v>4.0377487471290125</v>
      </c>
      <c r="E6" s="176">
        <v>9.1132164710817314</v>
      </c>
      <c r="F6" s="176">
        <v>6.3657978139642424</v>
      </c>
      <c r="G6" s="176">
        <v>10.868064050476113</v>
      </c>
      <c r="H6" s="176">
        <v>4.4841130653811874</v>
      </c>
      <c r="I6" s="176">
        <v>4.9937448783323442</v>
      </c>
      <c r="J6" s="176">
        <v>3.3731434689210325</v>
      </c>
      <c r="K6" s="176">
        <v>5.2055505279304786</v>
      </c>
      <c r="L6" s="176">
        <v>4.4275494852982824</v>
      </c>
      <c r="M6" s="176">
        <v>6.0998124470765678</v>
      </c>
      <c r="N6" s="176">
        <v>6.2199568934932632</v>
      </c>
      <c r="O6" s="176">
        <v>8.0525877893847166</v>
      </c>
      <c r="P6" s="176">
        <v>1.9003191690100525</v>
      </c>
      <c r="Q6" s="176">
        <v>2.4339798712445493</v>
      </c>
      <c r="R6" s="176">
        <v>7.2281182100480832</v>
      </c>
      <c r="S6" s="176">
        <v>5.3290861031095647</v>
      </c>
      <c r="T6" s="176">
        <v>2.9435109575988032</v>
      </c>
      <c r="U6" s="177">
        <v>2.9327667872625178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153" t="s">
        <v>55</v>
      </c>
      <c r="B7" s="154">
        <v>4597384</v>
      </c>
      <c r="C7" s="169">
        <v>182853</v>
      </c>
      <c r="D7" s="170">
        <v>190784</v>
      </c>
      <c r="E7" s="170">
        <v>429943</v>
      </c>
      <c r="F7" s="170">
        <v>280258</v>
      </c>
      <c r="G7" s="170">
        <v>485999</v>
      </c>
      <c r="H7" s="170">
        <v>199285</v>
      </c>
      <c r="I7" s="170">
        <v>228127</v>
      </c>
      <c r="J7" s="170">
        <v>153910</v>
      </c>
      <c r="K7" s="170">
        <v>242609</v>
      </c>
      <c r="L7" s="170">
        <v>204459</v>
      </c>
      <c r="M7" s="170">
        <v>282290</v>
      </c>
      <c r="N7" s="170">
        <v>290965</v>
      </c>
      <c r="O7" s="170">
        <v>364200</v>
      </c>
      <c r="P7" s="170">
        <v>88418</v>
      </c>
      <c r="Q7" s="170">
        <v>114516</v>
      </c>
      <c r="R7" s="170">
        <v>340459</v>
      </c>
      <c r="S7" s="170">
        <v>244446</v>
      </c>
      <c r="T7" s="170">
        <v>135491</v>
      </c>
      <c r="U7" s="171">
        <v>138372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110" t="s">
        <v>46</v>
      </c>
      <c r="B8" s="147">
        <v>50520.703296703294</v>
      </c>
      <c r="C8" s="173">
        <v>2009.3736263736264</v>
      </c>
      <c r="D8" s="148">
        <v>2096.5274725274726</v>
      </c>
      <c r="E8" s="148">
        <v>4724.6483516483513</v>
      </c>
      <c r="F8" s="148">
        <v>3079.7582417582416</v>
      </c>
      <c r="G8" s="148">
        <v>5340.6483516483513</v>
      </c>
      <c r="H8" s="148">
        <v>2189.9450549450548</v>
      </c>
      <c r="I8" s="148">
        <v>2506.8901098901097</v>
      </c>
      <c r="J8" s="148">
        <v>1691.3186813186812</v>
      </c>
      <c r="K8" s="148">
        <v>2666.032967032967</v>
      </c>
      <c r="L8" s="148">
        <v>2246.802197802198</v>
      </c>
      <c r="M8" s="148">
        <v>3102.0879120879122</v>
      </c>
      <c r="N8" s="148">
        <v>3197.4175824175823</v>
      </c>
      <c r="O8" s="148">
        <v>4002.197802197802</v>
      </c>
      <c r="P8" s="148">
        <v>971.62637362637361</v>
      </c>
      <c r="Q8" s="148">
        <v>1258.4175824175825</v>
      </c>
      <c r="R8" s="148">
        <v>3741.3076923076924</v>
      </c>
      <c r="S8" s="148">
        <v>2686.2197802197802</v>
      </c>
      <c r="T8" s="148">
        <v>1488.9120879120878</v>
      </c>
      <c r="U8" s="149">
        <v>1520.5714285714287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155" t="s">
        <v>54</v>
      </c>
      <c r="B9" s="156">
        <v>100</v>
      </c>
      <c r="C9" s="178">
        <v>3.9773271060237736</v>
      </c>
      <c r="D9" s="179">
        <v>4.149838255842889</v>
      </c>
      <c r="E9" s="179">
        <v>9.3519053444306586</v>
      </c>
      <c r="F9" s="179">
        <v>6.0960320042876566</v>
      </c>
      <c r="G9" s="179">
        <v>10.571207451890032</v>
      </c>
      <c r="H9" s="179">
        <v>4.3347477609005463</v>
      </c>
      <c r="I9" s="179">
        <v>4.9621045359708909</v>
      </c>
      <c r="J9" s="179">
        <v>3.3477734294111605</v>
      </c>
      <c r="K9" s="179">
        <v>5.2771097650315921</v>
      </c>
      <c r="L9" s="179">
        <v>4.447290024065861</v>
      </c>
      <c r="M9" s="179">
        <v>6.140231053138046</v>
      </c>
      <c r="N9" s="179">
        <v>6.3289253192685235</v>
      </c>
      <c r="O9" s="179">
        <v>7.9218964524172879</v>
      </c>
      <c r="P9" s="179">
        <v>1.9232241640028329</v>
      </c>
      <c r="Q9" s="179">
        <v>2.4908948219248166</v>
      </c>
      <c r="R9" s="179">
        <v>7.4054940809817058</v>
      </c>
      <c r="S9" s="179">
        <v>5.3170672713003748</v>
      </c>
      <c r="T9" s="179">
        <v>2.9471325432028301</v>
      </c>
      <c r="U9" s="180">
        <v>3.0097986159085259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121" t="s">
        <v>56</v>
      </c>
      <c r="B10" s="157">
        <v>1562051</v>
      </c>
      <c r="C10" s="181">
        <v>61543</v>
      </c>
      <c r="D10" s="182">
        <v>63403</v>
      </c>
      <c r="E10" s="182">
        <v>148092</v>
      </c>
      <c r="F10" s="182">
        <v>93040</v>
      </c>
      <c r="G10" s="182">
        <v>160998</v>
      </c>
      <c r="H10" s="182">
        <v>68348</v>
      </c>
      <c r="I10" s="182">
        <v>77087</v>
      </c>
      <c r="J10" s="182">
        <v>52038</v>
      </c>
      <c r="K10" s="182">
        <v>87620</v>
      </c>
      <c r="L10" s="182">
        <v>69296</v>
      </c>
      <c r="M10" s="182">
        <v>95962</v>
      </c>
      <c r="N10" s="182">
        <v>99064</v>
      </c>
      <c r="O10" s="182">
        <v>123103</v>
      </c>
      <c r="P10" s="182">
        <v>31178</v>
      </c>
      <c r="Q10" s="182">
        <v>39110</v>
      </c>
      <c r="R10" s="182">
        <v>116307</v>
      </c>
      <c r="S10" s="182">
        <v>81996</v>
      </c>
      <c r="T10" s="182">
        <v>47331</v>
      </c>
      <c r="U10" s="183">
        <v>46535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113" t="s">
        <v>46</v>
      </c>
      <c r="B11" s="158">
        <v>52068.366666666669</v>
      </c>
      <c r="C11" s="184">
        <v>2051.4333333333334</v>
      </c>
      <c r="D11" s="185">
        <v>2113.4333333333334</v>
      </c>
      <c r="E11" s="185">
        <v>4936.3999999999996</v>
      </c>
      <c r="F11" s="185">
        <v>3101.3333333333335</v>
      </c>
      <c r="G11" s="185">
        <v>5366.6</v>
      </c>
      <c r="H11" s="185">
        <v>2278.2666666666669</v>
      </c>
      <c r="I11" s="185">
        <v>2569.5666666666666</v>
      </c>
      <c r="J11" s="185">
        <v>1734.6</v>
      </c>
      <c r="K11" s="185">
        <v>2920.6666666666665</v>
      </c>
      <c r="L11" s="185">
        <v>2309.8666666666668</v>
      </c>
      <c r="M11" s="185">
        <v>3198.7333333333331</v>
      </c>
      <c r="N11" s="185">
        <v>3302.1333333333332</v>
      </c>
      <c r="O11" s="185">
        <v>4103.4333333333334</v>
      </c>
      <c r="P11" s="185">
        <v>1039.2666666666667</v>
      </c>
      <c r="Q11" s="185">
        <v>1303.6666666666667</v>
      </c>
      <c r="R11" s="185">
        <v>3876.9</v>
      </c>
      <c r="S11" s="185">
        <v>2733.2</v>
      </c>
      <c r="T11" s="185">
        <v>1577.7</v>
      </c>
      <c r="U11" s="186">
        <v>1551.1666666666667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127" t="s">
        <v>54</v>
      </c>
      <c r="B12" s="159">
        <v>100</v>
      </c>
      <c r="C12" s="187">
        <v>3.9398841651136869</v>
      </c>
      <c r="D12" s="188">
        <v>4.058958382280732</v>
      </c>
      <c r="E12" s="188">
        <v>9.4806123487645397</v>
      </c>
      <c r="F12" s="188">
        <v>5.9562715942053108</v>
      </c>
      <c r="G12" s="188">
        <v>10.30683377175265</v>
      </c>
      <c r="H12" s="188">
        <v>4.3755293521146239</v>
      </c>
      <c r="I12" s="188">
        <v>4.9349861176107561</v>
      </c>
      <c r="J12" s="188">
        <v>3.3313893080315555</v>
      </c>
      <c r="K12" s="188">
        <v>5.6092918861163934</v>
      </c>
      <c r="L12" s="188">
        <v>4.4362187918320206</v>
      </c>
      <c r="M12" s="188">
        <v>6.1433333482709589</v>
      </c>
      <c r="N12" s="188">
        <v>6.3419184136753532</v>
      </c>
      <c r="O12" s="188">
        <v>7.8808566429649218</v>
      </c>
      <c r="P12" s="188">
        <v>1.9959655606635121</v>
      </c>
      <c r="Q12" s="188">
        <v>2.5037594803242658</v>
      </c>
      <c r="R12" s="188">
        <v>7.4457876215309238</v>
      </c>
      <c r="S12" s="188">
        <v>5.2492524251768984</v>
      </c>
      <c r="T12" s="188">
        <v>3.03005471652334</v>
      </c>
      <c r="U12" s="189">
        <v>2.9790960730475509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160" t="s">
        <v>57</v>
      </c>
      <c r="B13" s="161">
        <v>1577304</v>
      </c>
      <c r="C13" s="191">
        <v>62953</v>
      </c>
      <c r="D13" s="192">
        <v>65130</v>
      </c>
      <c r="E13" s="192">
        <v>147978</v>
      </c>
      <c r="F13" s="192">
        <v>101655</v>
      </c>
      <c r="G13" s="192">
        <v>170588</v>
      </c>
      <c r="H13" s="192">
        <v>66667</v>
      </c>
      <c r="I13" s="192">
        <v>77735</v>
      </c>
      <c r="J13" s="192">
        <v>51772</v>
      </c>
      <c r="K13" s="192">
        <v>80207</v>
      </c>
      <c r="L13" s="192">
        <v>68411</v>
      </c>
      <c r="M13" s="192">
        <v>96010</v>
      </c>
      <c r="N13" s="192">
        <v>99527</v>
      </c>
      <c r="O13" s="192">
        <v>124732</v>
      </c>
      <c r="P13" s="192">
        <v>31318</v>
      </c>
      <c r="Q13" s="192">
        <v>38967</v>
      </c>
      <c r="R13" s="192">
        <v>118014</v>
      </c>
      <c r="S13" s="192">
        <v>84651</v>
      </c>
      <c r="T13" s="192">
        <v>45049</v>
      </c>
      <c r="U13" s="193">
        <v>45940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113" t="s">
        <v>46</v>
      </c>
      <c r="B14" s="158">
        <v>50880.774193548386</v>
      </c>
      <c r="C14" s="184">
        <v>2030.741935483871</v>
      </c>
      <c r="D14" s="185">
        <v>2100.9677419354839</v>
      </c>
      <c r="E14" s="185">
        <v>4773.4838709677415</v>
      </c>
      <c r="F14" s="185">
        <v>3279.1935483870966</v>
      </c>
      <c r="G14" s="185">
        <v>5502.8387096774195</v>
      </c>
      <c r="H14" s="185">
        <v>2150.5483870967741</v>
      </c>
      <c r="I14" s="185">
        <v>2507.5806451612902</v>
      </c>
      <c r="J14" s="185">
        <v>1670.0645161290322</v>
      </c>
      <c r="K14" s="185">
        <v>2587.3225806451615</v>
      </c>
      <c r="L14" s="185">
        <v>2206.8064516129034</v>
      </c>
      <c r="M14" s="185">
        <v>3097.0967741935483</v>
      </c>
      <c r="N14" s="185">
        <v>3210.5483870967741</v>
      </c>
      <c r="O14" s="185">
        <v>4023.6129032258063</v>
      </c>
      <c r="P14" s="185">
        <v>1010.258064516129</v>
      </c>
      <c r="Q14" s="185">
        <v>1257</v>
      </c>
      <c r="R14" s="185">
        <v>3806.9032258064517</v>
      </c>
      <c r="S14" s="185">
        <v>2730.6774193548385</v>
      </c>
      <c r="T14" s="185">
        <v>1453.1935483870968</v>
      </c>
      <c r="U14" s="186">
        <v>1481.9354838709678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162" t="s">
        <v>54</v>
      </c>
      <c r="B15" s="163">
        <v>100</v>
      </c>
      <c r="C15" s="194">
        <v>3.9911773507199628</v>
      </c>
      <c r="D15" s="195">
        <v>4.1291976689338261</v>
      </c>
      <c r="E15" s="195">
        <v>9.3817044780207226</v>
      </c>
      <c r="F15" s="195">
        <v>6.4448578080065726</v>
      </c>
      <c r="G15" s="195">
        <v>10.815163088409083</v>
      </c>
      <c r="H15" s="195">
        <v>4.2266424227669495</v>
      </c>
      <c r="I15" s="195">
        <v>4.9283460892763857</v>
      </c>
      <c r="J15" s="195">
        <v>3.2823095611245514</v>
      </c>
      <c r="K15" s="195">
        <v>5.0850692066969971</v>
      </c>
      <c r="L15" s="195">
        <v>4.3372108357044681</v>
      </c>
      <c r="M15" s="195">
        <v>6.0869686503045699</v>
      </c>
      <c r="N15" s="195">
        <v>6.3099440564406102</v>
      </c>
      <c r="O15" s="195">
        <v>7.9079239005290045</v>
      </c>
      <c r="P15" s="195">
        <v>1.9855398832438136</v>
      </c>
      <c r="Q15" s="195">
        <v>2.4704812769130111</v>
      </c>
      <c r="R15" s="195">
        <v>7.4820072731699163</v>
      </c>
      <c r="S15" s="195">
        <v>5.3668157818657658</v>
      </c>
      <c r="T15" s="195">
        <v>2.8560759371687388</v>
      </c>
      <c r="U15" s="196">
        <v>2.9125647307050513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121" t="s">
        <v>58</v>
      </c>
      <c r="B16" s="157">
        <v>1458029</v>
      </c>
      <c r="C16" s="181">
        <v>58357</v>
      </c>
      <c r="D16" s="182">
        <v>62251</v>
      </c>
      <c r="E16" s="182">
        <v>133873</v>
      </c>
      <c r="F16" s="182">
        <v>85563</v>
      </c>
      <c r="G16" s="182">
        <v>154413</v>
      </c>
      <c r="H16" s="182">
        <v>64270</v>
      </c>
      <c r="I16" s="182">
        <v>73305</v>
      </c>
      <c r="J16" s="182">
        <v>50100</v>
      </c>
      <c r="K16" s="182">
        <v>74782</v>
      </c>
      <c r="L16" s="182">
        <v>66752</v>
      </c>
      <c r="M16" s="182">
        <v>90318</v>
      </c>
      <c r="N16" s="182">
        <v>92374</v>
      </c>
      <c r="O16" s="182">
        <v>116365</v>
      </c>
      <c r="P16" s="182">
        <v>25922</v>
      </c>
      <c r="Q16" s="182">
        <v>36439</v>
      </c>
      <c r="R16" s="182">
        <v>106138</v>
      </c>
      <c r="S16" s="182">
        <v>77799</v>
      </c>
      <c r="T16" s="182">
        <v>43111</v>
      </c>
      <c r="U16" s="183">
        <v>45897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113" t="s">
        <v>46</v>
      </c>
      <c r="B17" s="158">
        <v>48600.966666666667</v>
      </c>
      <c r="C17" s="184">
        <v>1945.2333333333333</v>
      </c>
      <c r="D17" s="185">
        <v>2075.0333333333333</v>
      </c>
      <c r="E17" s="185">
        <v>4462.4333333333334</v>
      </c>
      <c r="F17" s="185">
        <v>2852.1</v>
      </c>
      <c r="G17" s="185">
        <v>5147.1000000000004</v>
      </c>
      <c r="H17" s="185">
        <v>2142.3333333333335</v>
      </c>
      <c r="I17" s="185">
        <v>2443.5</v>
      </c>
      <c r="J17" s="185">
        <v>1670</v>
      </c>
      <c r="K17" s="185">
        <v>2492.7333333333331</v>
      </c>
      <c r="L17" s="185">
        <v>2225.0666666666666</v>
      </c>
      <c r="M17" s="185">
        <v>3010.6</v>
      </c>
      <c r="N17" s="185">
        <v>3079.1333333333332</v>
      </c>
      <c r="O17" s="185">
        <v>3878.8333333333335</v>
      </c>
      <c r="P17" s="185">
        <v>864.06666666666672</v>
      </c>
      <c r="Q17" s="185">
        <v>1214.6333333333334</v>
      </c>
      <c r="R17" s="185">
        <v>3537.9333333333334</v>
      </c>
      <c r="S17" s="185">
        <v>2593.3000000000002</v>
      </c>
      <c r="T17" s="185">
        <v>1437.0333333333333</v>
      </c>
      <c r="U17" s="186">
        <v>1529.9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116" t="s">
        <v>54</v>
      </c>
      <c r="B18" s="164">
        <v>100</v>
      </c>
      <c r="C18" s="197">
        <v>4.0024581129730619</v>
      </c>
      <c r="D18" s="198">
        <v>4.2695309901243395</v>
      </c>
      <c r="E18" s="198">
        <v>9.1817789632442146</v>
      </c>
      <c r="F18" s="198">
        <v>5.8684017944773386</v>
      </c>
      <c r="G18" s="198">
        <v>10.590530092336985</v>
      </c>
      <c r="H18" s="198">
        <v>4.4080056020833602</v>
      </c>
      <c r="I18" s="198">
        <v>5.0276777759564455</v>
      </c>
      <c r="J18" s="198">
        <v>3.436145645937084</v>
      </c>
      <c r="K18" s="198">
        <v>5.1289789160572248</v>
      </c>
      <c r="L18" s="198">
        <v>4.5782354123271896</v>
      </c>
      <c r="M18" s="198">
        <v>6.1945269950049004</v>
      </c>
      <c r="N18" s="198">
        <v>6.3355392793970484</v>
      </c>
      <c r="O18" s="198">
        <v>7.9809798021850051</v>
      </c>
      <c r="P18" s="198">
        <v>1.7778795895006205</v>
      </c>
      <c r="Q18" s="198">
        <v>2.4991958321816647</v>
      </c>
      <c r="R18" s="198">
        <v>7.2795534245203628</v>
      </c>
      <c r="S18" s="198">
        <v>5.3359020979692451</v>
      </c>
      <c r="T18" s="198">
        <v>2.9567998990417883</v>
      </c>
      <c r="U18" s="199">
        <v>3.1478797746821225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B17" sqref="B17"/>
    </sheetView>
  </sheetViews>
  <sheetFormatPr defaultRowHeight="13.5"/>
  <sheetData>
    <row r="1" spans="1:41" ht="25.5">
      <c r="A1" s="506" t="s">
        <v>59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9"/>
      <c r="O2" s="509"/>
      <c r="T2" s="510" t="s">
        <v>33</v>
      </c>
      <c r="U2" s="510"/>
      <c r="V2" s="57"/>
    </row>
    <row r="3" spans="1:41" ht="23.25" thickBot="1">
      <c r="A3" s="201" t="s">
        <v>34</v>
      </c>
      <c r="B3" s="213" t="s">
        <v>35</v>
      </c>
      <c r="C3" s="225" t="s">
        <v>6</v>
      </c>
      <c r="D3" s="106" t="s">
        <v>36</v>
      </c>
      <c r="E3" s="225" t="s">
        <v>7</v>
      </c>
      <c r="F3" s="106" t="s">
        <v>37</v>
      </c>
      <c r="G3" s="225" t="s">
        <v>8</v>
      </c>
      <c r="H3" s="103" t="s">
        <v>9</v>
      </c>
      <c r="I3" s="225" t="s">
        <v>10</v>
      </c>
      <c r="J3" s="103" t="s">
        <v>11</v>
      </c>
      <c r="K3" s="237" t="s">
        <v>12</v>
      </c>
      <c r="L3" s="103" t="s">
        <v>13</v>
      </c>
      <c r="M3" s="237" t="s">
        <v>14</v>
      </c>
      <c r="N3" s="104" t="s">
        <v>38</v>
      </c>
      <c r="O3" s="225" t="s">
        <v>15</v>
      </c>
      <c r="P3" s="104" t="s">
        <v>39</v>
      </c>
      <c r="Q3" s="225" t="s">
        <v>40</v>
      </c>
      <c r="R3" s="103" t="s">
        <v>41</v>
      </c>
      <c r="S3" s="225" t="s">
        <v>42</v>
      </c>
      <c r="T3" s="103" t="s">
        <v>43</v>
      </c>
      <c r="U3" s="238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202" t="s">
        <v>53</v>
      </c>
      <c r="B4" s="214">
        <v>13170897</v>
      </c>
      <c r="C4" s="226">
        <v>529437</v>
      </c>
      <c r="D4" s="145">
        <v>531906</v>
      </c>
      <c r="E4" s="226">
        <v>1186095</v>
      </c>
      <c r="F4" s="145">
        <v>840969</v>
      </c>
      <c r="G4" s="226">
        <v>1441939</v>
      </c>
      <c r="H4" s="145">
        <v>586757</v>
      </c>
      <c r="I4" s="226">
        <v>666347</v>
      </c>
      <c r="J4" s="145">
        <v>445070</v>
      </c>
      <c r="K4" s="226">
        <v>679647</v>
      </c>
      <c r="L4" s="145">
        <v>579731</v>
      </c>
      <c r="M4" s="226">
        <v>795606</v>
      </c>
      <c r="N4" s="145">
        <v>815852</v>
      </c>
      <c r="O4" s="226">
        <v>1057714</v>
      </c>
      <c r="P4" s="145">
        <v>252868</v>
      </c>
      <c r="Q4" s="226">
        <v>321475</v>
      </c>
      <c r="R4" s="145">
        <v>942947</v>
      </c>
      <c r="S4" s="226">
        <v>713322</v>
      </c>
      <c r="T4" s="145">
        <v>388009</v>
      </c>
      <c r="U4" s="239">
        <v>395206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203" t="s">
        <v>46</v>
      </c>
      <c r="B5" s="215">
        <v>48245.043956043955</v>
      </c>
      <c r="C5" s="227">
        <v>1939.3296703296703</v>
      </c>
      <c r="D5" s="148">
        <v>1948.3736263736264</v>
      </c>
      <c r="E5" s="227">
        <v>4344.6703296703299</v>
      </c>
      <c r="F5" s="148">
        <v>3080.4725274725274</v>
      </c>
      <c r="G5" s="227">
        <v>5281.8278388278386</v>
      </c>
      <c r="H5" s="148">
        <v>2149.2930402930401</v>
      </c>
      <c r="I5" s="227">
        <v>2440.831501831502</v>
      </c>
      <c r="J5" s="148">
        <v>1630.2930402930403</v>
      </c>
      <c r="K5" s="227">
        <v>2489.5494505494507</v>
      </c>
      <c r="L5" s="148">
        <v>2123.5567765567766</v>
      </c>
      <c r="M5" s="227">
        <v>2914.3076923076924</v>
      </c>
      <c r="N5" s="148">
        <v>2988.4688644688645</v>
      </c>
      <c r="O5" s="227">
        <v>3874.4102564102564</v>
      </c>
      <c r="P5" s="148">
        <v>926.25641025641028</v>
      </c>
      <c r="Q5" s="227">
        <v>1177.5641025641025</v>
      </c>
      <c r="R5" s="148">
        <v>3454.0183150183152</v>
      </c>
      <c r="S5" s="227">
        <v>2612.901098901099</v>
      </c>
      <c r="T5" s="148">
        <v>1421.2783882783883</v>
      </c>
      <c r="U5" s="240">
        <v>1447.6410256410256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204" t="s">
        <v>54</v>
      </c>
      <c r="B6" s="216">
        <v>100</v>
      </c>
      <c r="C6" s="228">
        <v>4.0197489965945374</v>
      </c>
      <c r="D6" s="176">
        <v>4.0384948724449066</v>
      </c>
      <c r="E6" s="228">
        <v>9.0054230930512951</v>
      </c>
      <c r="F6" s="176">
        <v>6.3850548675614132</v>
      </c>
      <c r="G6" s="228">
        <v>10.947917973999797</v>
      </c>
      <c r="H6" s="176">
        <v>4.4549509422175264</v>
      </c>
      <c r="I6" s="228">
        <v>5.0592378028618707</v>
      </c>
      <c r="J6" s="176">
        <v>3.3791927763158425</v>
      </c>
      <c r="K6" s="228">
        <v>5.1602180170416645</v>
      </c>
      <c r="L6" s="176">
        <v>4.4016060561402917</v>
      </c>
      <c r="M6" s="228">
        <v>6.0406364122352487</v>
      </c>
      <c r="N6" s="176">
        <v>6.1943541127077371</v>
      </c>
      <c r="O6" s="228">
        <v>8.0306906963132434</v>
      </c>
      <c r="P6" s="176">
        <v>1.9198996089636113</v>
      </c>
      <c r="Q6" s="228">
        <v>2.4407980716879041</v>
      </c>
      <c r="R6" s="176">
        <v>7.1593225579093058</v>
      </c>
      <c r="S6" s="228">
        <v>5.4158953638465173</v>
      </c>
      <c r="T6" s="176">
        <v>2.9459572874953013</v>
      </c>
      <c r="U6" s="241">
        <v>3.000600490611991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205" t="s">
        <v>55</v>
      </c>
      <c r="B7" s="217">
        <v>4235819</v>
      </c>
      <c r="C7" s="229">
        <v>172844</v>
      </c>
      <c r="D7" s="250">
        <v>171130</v>
      </c>
      <c r="E7" s="229">
        <v>371822</v>
      </c>
      <c r="F7" s="250">
        <v>272180</v>
      </c>
      <c r="G7" s="229">
        <v>470869</v>
      </c>
      <c r="H7" s="250">
        <v>186098</v>
      </c>
      <c r="I7" s="229">
        <v>220152</v>
      </c>
      <c r="J7" s="250">
        <v>143677</v>
      </c>
      <c r="K7" s="229">
        <v>214527</v>
      </c>
      <c r="L7" s="250">
        <v>184126</v>
      </c>
      <c r="M7" s="229">
        <v>250583</v>
      </c>
      <c r="N7" s="250">
        <v>260094</v>
      </c>
      <c r="O7" s="229">
        <v>338209</v>
      </c>
      <c r="P7" s="250">
        <v>83073</v>
      </c>
      <c r="Q7" s="229">
        <v>103997</v>
      </c>
      <c r="R7" s="250">
        <v>297109</v>
      </c>
      <c r="S7" s="229">
        <v>237164</v>
      </c>
      <c r="T7" s="250">
        <v>125004</v>
      </c>
      <c r="U7" s="242">
        <v>133161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203" t="s">
        <v>46</v>
      </c>
      <c r="B8" s="215">
        <v>46041.510869565216</v>
      </c>
      <c r="C8" s="227">
        <v>1878.7391304347825</v>
      </c>
      <c r="D8" s="148">
        <v>1860.108695652174</v>
      </c>
      <c r="E8" s="227">
        <v>4041.5434782608695</v>
      </c>
      <c r="F8" s="148">
        <v>2958.478260869565</v>
      </c>
      <c r="G8" s="227">
        <v>5118.141304347826</v>
      </c>
      <c r="H8" s="148">
        <v>2022.804347826087</v>
      </c>
      <c r="I8" s="227">
        <v>2392.9565217391305</v>
      </c>
      <c r="J8" s="148">
        <v>1561.7065217391305</v>
      </c>
      <c r="K8" s="227">
        <v>2331.8152173913045</v>
      </c>
      <c r="L8" s="148">
        <v>2001.3695652173913</v>
      </c>
      <c r="M8" s="227">
        <v>2723.728260869565</v>
      </c>
      <c r="N8" s="148">
        <v>2827.108695652174</v>
      </c>
      <c r="O8" s="227">
        <v>3676.1847826086955</v>
      </c>
      <c r="P8" s="148">
        <v>902.96739130434787</v>
      </c>
      <c r="Q8" s="227">
        <v>1130.4021739130435</v>
      </c>
      <c r="R8" s="148">
        <v>3229.445652173913</v>
      </c>
      <c r="S8" s="227">
        <v>2577.8695652173915</v>
      </c>
      <c r="T8" s="148">
        <v>1358.7391304347825</v>
      </c>
      <c r="U8" s="240">
        <v>1447.4021739130435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206" t="s">
        <v>54</v>
      </c>
      <c r="B9" s="218">
        <v>100</v>
      </c>
      <c r="C9" s="230">
        <v>4.0805331861441667</v>
      </c>
      <c r="D9" s="179">
        <v>4.0400687564789717</v>
      </c>
      <c r="E9" s="230">
        <v>8.7780426878485596</v>
      </c>
      <c r="F9" s="179">
        <v>6.4256758846400182</v>
      </c>
      <c r="G9" s="230">
        <v>11.116362620782427</v>
      </c>
      <c r="H9" s="179">
        <v>4.3934360745820351</v>
      </c>
      <c r="I9" s="230">
        <v>5.197389218000108</v>
      </c>
      <c r="J9" s="179">
        <v>3.3919532444611065</v>
      </c>
      <c r="K9" s="230">
        <v>5.0645931754874329</v>
      </c>
      <c r="L9" s="179">
        <v>4.3468807331002575</v>
      </c>
      <c r="M9" s="230">
        <v>5.9158099059473503</v>
      </c>
      <c r="N9" s="179">
        <v>6.1403473566741171</v>
      </c>
      <c r="O9" s="230">
        <v>7.9845007541634798</v>
      </c>
      <c r="P9" s="179">
        <v>1.9612027803832037</v>
      </c>
      <c r="Q9" s="230">
        <v>2.4551804503450221</v>
      </c>
      <c r="R9" s="179">
        <v>7.0142043368708622</v>
      </c>
      <c r="S9" s="230">
        <v>5.5990116669291119</v>
      </c>
      <c r="T9" s="179">
        <v>2.9511175996896939</v>
      </c>
      <c r="U9" s="243">
        <v>3.1436895674720757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207" t="s">
        <v>60</v>
      </c>
      <c r="B10" s="219">
        <v>1429187</v>
      </c>
      <c r="C10" s="231">
        <v>58700</v>
      </c>
      <c r="D10" s="182">
        <v>57357</v>
      </c>
      <c r="E10" s="231">
        <v>121598</v>
      </c>
      <c r="F10" s="182">
        <v>92240</v>
      </c>
      <c r="G10" s="231">
        <v>159976</v>
      </c>
      <c r="H10" s="182">
        <v>63851</v>
      </c>
      <c r="I10" s="231">
        <v>73914</v>
      </c>
      <c r="J10" s="182">
        <v>49117</v>
      </c>
      <c r="K10" s="231">
        <v>72248</v>
      </c>
      <c r="L10" s="182">
        <v>63652</v>
      </c>
      <c r="M10" s="231">
        <v>86039</v>
      </c>
      <c r="N10" s="182">
        <v>87753</v>
      </c>
      <c r="O10" s="231">
        <v>114382</v>
      </c>
      <c r="P10" s="182">
        <v>26962</v>
      </c>
      <c r="Q10" s="231">
        <v>35011</v>
      </c>
      <c r="R10" s="182">
        <v>98512</v>
      </c>
      <c r="S10" s="231">
        <v>77956</v>
      </c>
      <c r="T10" s="182">
        <v>42596</v>
      </c>
      <c r="U10" s="244">
        <v>47323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208" t="s">
        <v>46</v>
      </c>
      <c r="B11" s="220">
        <v>46102.806451612902</v>
      </c>
      <c r="C11" s="232">
        <v>1893.5483870967741</v>
      </c>
      <c r="D11" s="185">
        <v>1850.2258064516129</v>
      </c>
      <c r="E11" s="232">
        <v>3922.516129032258</v>
      </c>
      <c r="F11" s="185">
        <v>2975.483870967742</v>
      </c>
      <c r="G11" s="232">
        <v>5160.5161290322585</v>
      </c>
      <c r="H11" s="185">
        <v>2059.7096774193546</v>
      </c>
      <c r="I11" s="232">
        <v>2384.3225806451615</v>
      </c>
      <c r="J11" s="185">
        <v>1584.4193548387098</v>
      </c>
      <c r="K11" s="232">
        <v>2330.5806451612902</v>
      </c>
      <c r="L11" s="185">
        <v>2053.2903225806454</v>
      </c>
      <c r="M11" s="232">
        <v>2775.4516129032259</v>
      </c>
      <c r="N11" s="185">
        <v>2830.7419354838707</v>
      </c>
      <c r="O11" s="232">
        <v>3689.7419354838707</v>
      </c>
      <c r="P11" s="185">
        <v>869.74193548387098</v>
      </c>
      <c r="Q11" s="232">
        <v>1129.3870967741937</v>
      </c>
      <c r="R11" s="185">
        <v>3177.8064516129034</v>
      </c>
      <c r="S11" s="232">
        <v>2514.7096774193546</v>
      </c>
      <c r="T11" s="185">
        <v>1374.0645161290322</v>
      </c>
      <c r="U11" s="245">
        <v>1526.5483870967741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209" t="s">
        <v>54</v>
      </c>
      <c r="B12" s="221">
        <v>100</v>
      </c>
      <c r="C12" s="233">
        <v>4.107230194509186</v>
      </c>
      <c r="D12" s="188">
        <v>4.0132606859704154</v>
      </c>
      <c r="E12" s="233">
        <v>8.5081938192832709</v>
      </c>
      <c r="F12" s="188">
        <v>6.4540189632287444</v>
      </c>
      <c r="G12" s="233">
        <v>11.193496722262378</v>
      </c>
      <c r="H12" s="188">
        <v>4.4676448918161169</v>
      </c>
      <c r="I12" s="233">
        <v>5.1717514922819756</v>
      </c>
      <c r="J12" s="188">
        <v>3.4367091220393129</v>
      </c>
      <c r="K12" s="233">
        <v>5.0551817221959059</v>
      </c>
      <c r="L12" s="188">
        <v>4.4537208916677802</v>
      </c>
      <c r="M12" s="233">
        <v>6.020135923430594</v>
      </c>
      <c r="N12" s="188">
        <v>6.1400642463162622</v>
      </c>
      <c r="O12" s="233">
        <v>8.0032913817436064</v>
      </c>
      <c r="P12" s="188">
        <v>1.8865270954745599</v>
      </c>
      <c r="Q12" s="233">
        <v>2.4497144180572592</v>
      </c>
      <c r="R12" s="188">
        <v>6.8928698623763021</v>
      </c>
      <c r="S12" s="233">
        <v>5.4545696259481788</v>
      </c>
      <c r="T12" s="188">
        <v>2.9804357302438378</v>
      </c>
      <c r="U12" s="246">
        <v>3.3111832111543138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210" t="s">
        <v>61</v>
      </c>
      <c r="B13" s="222">
        <v>1362646</v>
      </c>
      <c r="C13" s="234">
        <v>55980</v>
      </c>
      <c r="D13" s="192">
        <v>54084</v>
      </c>
      <c r="E13" s="234">
        <v>118366</v>
      </c>
      <c r="F13" s="192">
        <v>87065</v>
      </c>
      <c r="G13" s="234">
        <v>152712</v>
      </c>
      <c r="H13" s="192">
        <v>61132</v>
      </c>
      <c r="I13" s="234">
        <v>72029</v>
      </c>
      <c r="J13" s="192">
        <v>47063</v>
      </c>
      <c r="K13" s="234">
        <v>69814</v>
      </c>
      <c r="L13" s="192">
        <v>59006</v>
      </c>
      <c r="M13" s="234">
        <v>79861</v>
      </c>
      <c r="N13" s="192">
        <v>83633</v>
      </c>
      <c r="O13" s="234">
        <v>109255</v>
      </c>
      <c r="P13" s="192">
        <v>25296</v>
      </c>
      <c r="Q13" s="234">
        <v>32914</v>
      </c>
      <c r="R13" s="192">
        <v>93335</v>
      </c>
      <c r="S13" s="234">
        <v>78488</v>
      </c>
      <c r="T13" s="192">
        <v>40369</v>
      </c>
      <c r="U13" s="247">
        <v>42244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208" t="s">
        <v>46</v>
      </c>
      <c r="B14" s="220">
        <v>43956.322580645159</v>
      </c>
      <c r="C14" s="232">
        <v>1805.8064516129032</v>
      </c>
      <c r="D14" s="185">
        <v>1744.6451612903227</v>
      </c>
      <c r="E14" s="232">
        <v>3818.2580645161293</v>
      </c>
      <c r="F14" s="185">
        <v>2808.5483870967741</v>
      </c>
      <c r="G14" s="232">
        <v>4926.1935483870966</v>
      </c>
      <c r="H14" s="185">
        <v>1972</v>
      </c>
      <c r="I14" s="232">
        <v>2323.516129032258</v>
      </c>
      <c r="J14" s="185">
        <v>1518.1612903225807</v>
      </c>
      <c r="K14" s="232">
        <v>2252.0645161290322</v>
      </c>
      <c r="L14" s="185">
        <v>1903.4193548387098</v>
      </c>
      <c r="M14" s="232">
        <v>2576.1612903225805</v>
      </c>
      <c r="N14" s="185">
        <v>2697.8387096774195</v>
      </c>
      <c r="O14" s="232">
        <v>3524.3548387096776</v>
      </c>
      <c r="P14" s="185">
        <v>816</v>
      </c>
      <c r="Q14" s="232">
        <v>1061.741935483871</v>
      </c>
      <c r="R14" s="185">
        <v>3010.8064516129034</v>
      </c>
      <c r="S14" s="232">
        <v>2531.8709677419356</v>
      </c>
      <c r="T14" s="185">
        <v>1302.2258064516129</v>
      </c>
      <c r="U14" s="245">
        <v>1362.7096774193549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211" t="s">
        <v>54</v>
      </c>
      <c r="B15" s="223">
        <v>100</v>
      </c>
      <c r="C15" s="235">
        <v>4.1081836368359799</v>
      </c>
      <c r="D15" s="195">
        <v>3.9690425833268512</v>
      </c>
      <c r="E15" s="235">
        <v>8.6864820356864509</v>
      </c>
      <c r="F15" s="195">
        <v>6.3894070800486702</v>
      </c>
      <c r="G15" s="235">
        <v>11.207019284539051</v>
      </c>
      <c r="H15" s="195">
        <v>4.4862715628270298</v>
      </c>
      <c r="I15" s="235">
        <v>5.2859656873465308</v>
      </c>
      <c r="J15" s="195">
        <v>3.4537950428798085</v>
      </c>
      <c r="K15" s="235">
        <v>5.123414298357754</v>
      </c>
      <c r="L15" s="195">
        <v>4.3302515840504432</v>
      </c>
      <c r="M15" s="235">
        <v>5.8607297860192595</v>
      </c>
      <c r="N15" s="195">
        <v>6.1375441604055645</v>
      </c>
      <c r="O15" s="235">
        <v>8.0178564352003381</v>
      </c>
      <c r="P15" s="195">
        <v>1.8563882328939432</v>
      </c>
      <c r="Q15" s="235">
        <v>2.4154475924047771</v>
      </c>
      <c r="R15" s="195">
        <v>6.8495412601658829</v>
      </c>
      <c r="S15" s="235">
        <v>5.7599699408356981</v>
      </c>
      <c r="T15" s="195">
        <v>2.9625449309651954</v>
      </c>
      <c r="U15" s="248">
        <v>3.1001448652107735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207" t="s">
        <v>62</v>
      </c>
      <c r="B16" s="219">
        <v>1443986</v>
      </c>
      <c r="C16" s="231">
        <v>58164</v>
      </c>
      <c r="D16" s="182">
        <v>59689</v>
      </c>
      <c r="E16" s="231">
        <v>131858</v>
      </c>
      <c r="F16" s="182">
        <v>92875</v>
      </c>
      <c r="G16" s="231">
        <v>158181</v>
      </c>
      <c r="H16" s="182">
        <v>61115</v>
      </c>
      <c r="I16" s="231">
        <v>74209</v>
      </c>
      <c r="J16" s="182">
        <v>47497</v>
      </c>
      <c r="K16" s="231">
        <v>72465</v>
      </c>
      <c r="L16" s="182">
        <v>61468</v>
      </c>
      <c r="M16" s="231">
        <v>84683</v>
      </c>
      <c r="N16" s="182">
        <v>88708</v>
      </c>
      <c r="O16" s="231">
        <v>114572</v>
      </c>
      <c r="P16" s="182">
        <v>30815</v>
      </c>
      <c r="Q16" s="231">
        <v>36072</v>
      </c>
      <c r="R16" s="182">
        <v>105262</v>
      </c>
      <c r="S16" s="231">
        <v>80720</v>
      </c>
      <c r="T16" s="182">
        <v>42039</v>
      </c>
      <c r="U16" s="244">
        <v>43594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208" t="s">
        <v>46</v>
      </c>
      <c r="B17" s="220">
        <v>48132.866666666669</v>
      </c>
      <c r="C17" s="232">
        <v>1938.8</v>
      </c>
      <c r="D17" s="185">
        <v>1989.6333333333334</v>
      </c>
      <c r="E17" s="232">
        <v>4395.2666666666664</v>
      </c>
      <c r="F17" s="185">
        <v>3095.8333333333335</v>
      </c>
      <c r="G17" s="232">
        <v>5272.7</v>
      </c>
      <c r="H17" s="185">
        <v>2037.1666666666667</v>
      </c>
      <c r="I17" s="232">
        <v>2473.6333333333332</v>
      </c>
      <c r="J17" s="185">
        <v>1583.2333333333333</v>
      </c>
      <c r="K17" s="232">
        <v>2415.5</v>
      </c>
      <c r="L17" s="185">
        <v>2048.9333333333334</v>
      </c>
      <c r="M17" s="232">
        <v>2822.7666666666669</v>
      </c>
      <c r="N17" s="185">
        <v>2956.9333333333334</v>
      </c>
      <c r="O17" s="232">
        <v>3819.0666666666666</v>
      </c>
      <c r="P17" s="185">
        <v>1027.1666666666667</v>
      </c>
      <c r="Q17" s="232">
        <v>1202.4000000000001</v>
      </c>
      <c r="R17" s="185">
        <v>3508.7333333333331</v>
      </c>
      <c r="S17" s="232">
        <v>2690.6666666666665</v>
      </c>
      <c r="T17" s="185">
        <v>1401.3</v>
      </c>
      <c r="U17" s="245">
        <v>1453.1333333333334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212" t="s">
        <v>54</v>
      </c>
      <c r="B18" s="224">
        <v>100</v>
      </c>
      <c r="C18" s="236">
        <v>4.028016892130533</v>
      </c>
      <c r="D18" s="198">
        <v>4.1336273343370369</v>
      </c>
      <c r="E18" s="236">
        <v>9.1315289760427039</v>
      </c>
      <c r="F18" s="198">
        <v>6.431849062248526</v>
      </c>
      <c r="G18" s="236">
        <v>10.954469087650434</v>
      </c>
      <c r="H18" s="198">
        <v>4.2323817543937405</v>
      </c>
      <c r="I18" s="236">
        <v>5.139177249640924</v>
      </c>
      <c r="J18" s="198">
        <v>3.2892978186769124</v>
      </c>
      <c r="K18" s="236">
        <v>5.018400455406077</v>
      </c>
      <c r="L18" s="198">
        <v>4.256827974786459</v>
      </c>
      <c r="M18" s="236">
        <v>5.8645305425398861</v>
      </c>
      <c r="N18" s="198">
        <v>6.1432728572160675</v>
      </c>
      <c r="O18" s="236">
        <v>7.9344259570383642</v>
      </c>
      <c r="P18" s="198">
        <v>2.1340234600612473</v>
      </c>
      <c r="Q18" s="236">
        <v>2.4980851614904855</v>
      </c>
      <c r="R18" s="198">
        <v>7.2896828639612847</v>
      </c>
      <c r="S18" s="236">
        <v>5.5900818983009533</v>
      </c>
      <c r="T18" s="198">
        <v>2.9113163147011121</v>
      </c>
      <c r="U18" s="249">
        <v>3.0190043393772514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28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28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28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28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28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28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28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28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28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28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2:28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2:28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2:28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2:28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2:28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2:28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2:2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2:2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2:2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2:2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2:2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2:2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2:2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2:2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2:2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2:2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2:2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2:2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2:2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2:2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2:2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2:2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2:2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2:2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2:2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2:2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2:2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2:2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2:2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2:2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2:2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2:2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2:2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2:2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2:2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2:2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2:2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2:2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2:2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2:2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2:2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2:2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2:2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2:2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2:2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2:2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2:2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2:2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2:2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2:2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2:2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2:2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2:2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S184" s="1"/>
      <c r="T184" s="1"/>
      <c r="U184" s="1"/>
      <c r="V184" s="1"/>
      <c r="W184" s="1"/>
      <c r="X184" s="1"/>
      <c r="Y184" s="1"/>
      <c r="Z184" s="1"/>
      <c r="AA184" s="1"/>
      <c r="AB184" s="1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F25" sqref="F25"/>
    </sheetView>
  </sheetViews>
  <sheetFormatPr defaultRowHeight="13.5"/>
  <cols>
    <col min="1" max="1" width="7.6640625" style="1" customWidth="1"/>
    <col min="2" max="2" width="10.44140625" style="1" customWidth="1"/>
    <col min="3" max="3" width="7.88671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8.6640625" style="1" customWidth="1"/>
    <col min="15" max="15" width="7.5546875" style="1" customWidth="1"/>
    <col min="16" max="20" width="9" style="1" bestFit="1" customWidth="1"/>
    <col min="21" max="21" width="8.44140625" style="1" customWidth="1"/>
    <col min="22" max="28" width="8.88671875" style="1" customWidth="1"/>
  </cols>
  <sheetData>
    <row r="1" spans="1:41" ht="45.75" customHeight="1">
      <c r="A1" s="506" t="s">
        <v>63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9"/>
      <c r="O2" s="509"/>
      <c r="T2" s="510" t="s">
        <v>2</v>
      </c>
      <c r="U2" s="510"/>
      <c r="V2" s="57"/>
    </row>
    <row r="3" spans="1:41" s="55" customFormat="1" ht="27.75" customHeight="1" thickBot="1">
      <c r="A3" s="251" t="s">
        <v>3</v>
      </c>
      <c r="B3" s="252" t="s">
        <v>1</v>
      </c>
      <c r="C3" s="253" t="s">
        <v>64</v>
      </c>
      <c r="D3" s="254" t="s">
        <v>65</v>
      </c>
      <c r="E3" s="253" t="s">
        <v>7</v>
      </c>
      <c r="F3" s="254" t="s">
        <v>66</v>
      </c>
      <c r="G3" s="253" t="s">
        <v>8</v>
      </c>
      <c r="H3" s="255" t="s">
        <v>9</v>
      </c>
      <c r="I3" s="253" t="s">
        <v>10</v>
      </c>
      <c r="J3" s="255" t="s">
        <v>11</v>
      </c>
      <c r="K3" s="256" t="s">
        <v>12</v>
      </c>
      <c r="L3" s="255" t="s">
        <v>13</v>
      </c>
      <c r="M3" s="256" t="s">
        <v>14</v>
      </c>
      <c r="N3" s="257" t="s">
        <v>67</v>
      </c>
      <c r="O3" s="253" t="s">
        <v>15</v>
      </c>
      <c r="P3" s="257" t="s">
        <v>16</v>
      </c>
      <c r="Q3" s="253" t="s">
        <v>17</v>
      </c>
      <c r="R3" s="255" t="s">
        <v>18</v>
      </c>
      <c r="S3" s="253" t="s">
        <v>19</v>
      </c>
      <c r="T3" s="255" t="s">
        <v>20</v>
      </c>
      <c r="U3" s="258" t="s">
        <v>21</v>
      </c>
      <c r="V3" s="259"/>
    </row>
    <row r="4" spans="1:41" ht="22.5" customHeight="1" thickTop="1">
      <c r="A4" s="202" t="s">
        <v>68</v>
      </c>
      <c r="B4" s="260">
        <f>SUM(C4:U4)</f>
        <v>17708983</v>
      </c>
      <c r="C4" s="261">
        <f>'[1].xls].xls].xls].xls].xls].xls].xls].'!C4+'[1].xls].xls].xls].xls].xls].xls].xls].'!C7</f>
        <v>710375</v>
      </c>
      <c r="D4" s="262">
        <f>'[1].xls].xls].xls].xls].xls].xls].xls].'!D4+'[1].xls].xls].xls].xls].xls].xls].xls].'!D7</f>
        <v>722267</v>
      </c>
      <c r="E4" s="262">
        <f>'[1].xls].xls].xls].xls].xls].xls].xls].'!E4+'[1].xls].xls].xls].xls].xls].xls].xls].'!E7</f>
        <v>1600204</v>
      </c>
      <c r="F4" s="262">
        <f>'[1].xls].xls].xls].xls].xls].xls].xls].'!F4+'[1].xls].xls].xls].xls].xls].xls].xls].'!F7</f>
        <v>1116487</v>
      </c>
      <c r="G4" s="262">
        <f>'[1].xls].xls].xls].xls].xls].xls].xls].'!G4+'[1].xls].xls].xls].xls].xls].xls].xls].'!G7</f>
        <v>1935429</v>
      </c>
      <c r="H4" s="262">
        <f>'[1].xls].xls].xls].xls].xls].xls].xls].'!H4+'[1].xls].xls].xls].xls].xls].xls].xls].'!H7</f>
        <v>781948</v>
      </c>
      <c r="I4" s="262">
        <f>'[1].xls].xls].xls].xls].xls].xls].xls].'!I4+'[1].xls].xls].xls].xls].xls].xls].xls].'!I7</f>
        <v>890382</v>
      </c>
      <c r="J4" s="262">
        <f>'[1].xls].xls].xls].xls].xls].xls].xls].'!J4+'[1].xls].xls].xls].xls].xls].xls].xls].'!J7</f>
        <v>593723</v>
      </c>
      <c r="K4" s="262">
        <f>'[1].xls].xls].xls].xls].xls].xls].xls].'!K4+'[1].xls].xls].xls].xls].xls].xls].xls].'!K7</f>
        <v>920044</v>
      </c>
      <c r="L4" s="262">
        <f>'[1].xls].xls].xls].xls].xls].xls].xls].'!L4+'[1].xls].xls].xls].xls].xls].xls].xls].'!L7</f>
        <v>774974</v>
      </c>
      <c r="M4" s="262">
        <f>'[1].xls].xls].xls].xls].xls].xls].xls].'!M4+'[1].xls].xls].xls].xls].xls].xls].xls].'!M7</f>
        <v>1070518</v>
      </c>
      <c r="N4" s="262">
        <f>'[1].xls].xls].xls].xls].xls].xls].xls].'!N4+'[1].xls].xls].xls].xls].xls].xls].xls].'!N7</f>
        <v>1098473</v>
      </c>
      <c r="O4" s="262">
        <f>'[1].xls].xls].xls].xls].xls].xls].xls].'!O4+'[1].xls].xls].xls].xls].xls].xls].xls].'!O7</f>
        <v>1427267</v>
      </c>
      <c r="P4" s="262">
        <f>'[1].xls].xls].xls].xls].xls].xls].xls].'!P4+'[1].xls].xls].xls].xls].xls].xls].xls].'!P7</f>
        <v>349741</v>
      </c>
      <c r="Q4" s="262">
        <f>'[1].xls].xls].xls].xls].xls].xls].xls].'!Q4+'[1].xls].xls].xls].xls].xls].xls].xls].'!Q7</f>
        <v>434671</v>
      </c>
      <c r="R4" s="262">
        <f>'[1].xls].xls].xls].xls].xls].xls].xls].'!R4+'[1].xls].xls].xls].xls].xls].xls].xls].'!R7</f>
        <v>1267927</v>
      </c>
      <c r="S4" s="262">
        <f>'[1].xls].xls].xls].xls].xls].xls].xls].'!S4+'[1].xls].xls].xls].xls].xls].xls].xls].'!S7</f>
        <v>961645</v>
      </c>
      <c r="T4" s="262">
        <f>'[1].xls].xls].xls].xls].xls].xls].xls].'!T4+'[1].xls].xls].xls].xls].xls].xls].xls].'!T7</f>
        <v>520030</v>
      </c>
      <c r="U4" s="263">
        <f>'[1].xls].xls].xls].xls].xls].xls].xls].'!U4+'[1].xls].xls].xls].xls].xls].xls].xls].'!U7</f>
        <v>532878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2.5" customHeight="1">
      <c r="A5" s="203" t="s">
        <v>4</v>
      </c>
      <c r="B5" s="264">
        <f>B4/365</f>
        <v>48517.76164383562</v>
      </c>
      <c r="C5" s="265">
        <f>C4/365</f>
        <v>1946.2328767123288</v>
      </c>
      <c r="D5" s="266">
        <f t="shared" ref="D5:U5" si="0">D4/365</f>
        <v>1978.813698630137</v>
      </c>
      <c r="E5" s="266">
        <f t="shared" si="0"/>
        <v>4384.1205479452055</v>
      </c>
      <c r="F5" s="266">
        <f t="shared" si="0"/>
        <v>3058.868493150685</v>
      </c>
      <c r="G5" s="266">
        <f t="shared" si="0"/>
        <v>5302.5452054794523</v>
      </c>
      <c r="H5" s="266">
        <f t="shared" si="0"/>
        <v>2142.3232876712327</v>
      </c>
      <c r="I5" s="266">
        <f t="shared" si="0"/>
        <v>2439.4027397260274</v>
      </c>
      <c r="J5" s="266">
        <f t="shared" si="0"/>
        <v>1626.6383561643836</v>
      </c>
      <c r="K5" s="266">
        <f t="shared" si="0"/>
        <v>2520.6684931506848</v>
      </c>
      <c r="L5" s="266">
        <f t="shared" si="0"/>
        <v>2123.2164383561644</v>
      </c>
      <c r="M5" s="266">
        <f t="shared" si="0"/>
        <v>2932.9260273972604</v>
      </c>
      <c r="N5" s="266">
        <f t="shared" si="0"/>
        <v>3009.5150684931505</v>
      </c>
      <c r="O5" s="266">
        <f t="shared" si="0"/>
        <v>3910.3205479452054</v>
      </c>
      <c r="P5" s="266">
        <f t="shared" si="0"/>
        <v>958.19452054794522</v>
      </c>
      <c r="Q5" s="266">
        <f t="shared" si="0"/>
        <v>1190.8794520547945</v>
      </c>
      <c r="R5" s="266">
        <f t="shared" si="0"/>
        <v>3473.7726027397262</v>
      </c>
      <c r="S5" s="266">
        <f t="shared" si="0"/>
        <v>2634.6438356164385</v>
      </c>
      <c r="T5" s="266">
        <f t="shared" si="0"/>
        <v>1424.7397260273972</v>
      </c>
      <c r="U5" s="267">
        <f t="shared" si="0"/>
        <v>1459.9397260273972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2.5" customHeight="1">
      <c r="A6" s="204" t="s">
        <v>69</v>
      </c>
      <c r="B6" s="216">
        <f>B5/$B$5*100</f>
        <v>100</v>
      </c>
      <c r="C6" s="228">
        <f t="shared" ref="C6:U6" si="1">C5/$B$5*100</f>
        <v>4.0113822459482851</v>
      </c>
      <c r="D6" s="176">
        <f t="shared" si="1"/>
        <v>4.0785346058551184</v>
      </c>
      <c r="E6" s="228">
        <f t="shared" si="1"/>
        <v>9.0361146091788545</v>
      </c>
      <c r="F6" s="176">
        <f t="shared" si="1"/>
        <v>6.304636466136988</v>
      </c>
      <c r="G6" s="228">
        <f t="shared" si="1"/>
        <v>10.929080455947132</v>
      </c>
      <c r="H6" s="176">
        <f t="shared" si="1"/>
        <v>4.4155443596055175</v>
      </c>
      <c r="I6" s="228">
        <f t="shared" si="1"/>
        <v>5.0278550721969744</v>
      </c>
      <c r="J6" s="176">
        <f t="shared" si="1"/>
        <v>3.3526657064383651</v>
      </c>
      <c r="K6" s="228">
        <f t="shared" si="1"/>
        <v>5.1953519860513717</v>
      </c>
      <c r="L6" s="176">
        <f t="shared" si="1"/>
        <v>4.3761632161485498</v>
      </c>
      <c r="M6" s="228">
        <f t="shared" si="1"/>
        <v>6.0450563423094374</v>
      </c>
      <c r="N6" s="176">
        <f t="shared" si="1"/>
        <v>6.202914080385078</v>
      </c>
      <c r="O6" s="228">
        <f t="shared" si="1"/>
        <v>8.0595650241462184</v>
      </c>
      <c r="P6" s="176">
        <f t="shared" si="1"/>
        <v>1.9749355454234723</v>
      </c>
      <c r="Q6" s="228">
        <f t="shared" si="1"/>
        <v>2.4545226566652638</v>
      </c>
      <c r="R6" s="176">
        <f t="shared" si="1"/>
        <v>7.1597956810958596</v>
      </c>
      <c r="S6" s="228">
        <f t="shared" si="1"/>
        <v>5.4302666618404913</v>
      </c>
      <c r="T6" s="176">
        <f t="shared" si="1"/>
        <v>2.9365322672679732</v>
      </c>
      <c r="U6" s="241">
        <f t="shared" si="1"/>
        <v>3.009083017359043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2.5" customHeight="1">
      <c r="A7" s="205" t="s">
        <v>70</v>
      </c>
      <c r="B7" s="268">
        <f>SUM(C7:U7)</f>
        <v>4538086</v>
      </c>
      <c r="C7" s="269">
        <f>SUM(C10,C13,C16)</f>
        <v>180938</v>
      </c>
      <c r="D7" s="270">
        <f t="shared" ref="D7:U7" si="2">SUM(D10,D13,D16)</f>
        <v>190361</v>
      </c>
      <c r="E7" s="269">
        <f t="shared" si="2"/>
        <v>414109</v>
      </c>
      <c r="F7" s="270">
        <f t="shared" si="2"/>
        <v>275518</v>
      </c>
      <c r="G7" s="269">
        <f t="shared" si="2"/>
        <v>493490</v>
      </c>
      <c r="H7" s="270">
        <f t="shared" si="2"/>
        <v>195191</v>
      </c>
      <c r="I7" s="269">
        <f t="shared" si="2"/>
        <v>224035</v>
      </c>
      <c r="J7" s="270">
        <f t="shared" si="2"/>
        <v>148653</v>
      </c>
      <c r="K7" s="269">
        <f t="shared" si="2"/>
        <v>240397</v>
      </c>
      <c r="L7" s="270">
        <f t="shared" si="2"/>
        <v>195243</v>
      </c>
      <c r="M7" s="269">
        <f t="shared" si="2"/>
        <v>274912</v>
      </c>
      <c r="N7" s="270">
        <f t="shared" si="2"/>
        <v>282621</v>
      </c>
      <c r="O7" s="269">
        <f t="shared" si="2"/>
        <v>369553</v>
      </c>
      <c r="P7" s="270">
        <f t="shared" si="2"/>
        <v>96873</v>
      </c>
      <c r="Q7" s="269">
        <f t="shared" si="2"/>
        <v>113196</v>
      </c>
      <c r="R7" s="270">
        <f t="shared" si="2"/>
        <v>324980</v>
      </c>
      <c r="S7" s="269">
        <f t="shared" si="2"/>
        <v>248323</v>
      </c>
      <c r="T7" s="270">
        <f t="shared" si="2"/>
        <v>132021</v>
      </c>
      <c r="U7" s="271">
        <f t="shared" si="2"/>
        <v>137672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2.5" customHeight="1">
      <c r="A8" s="203" t="s">
        <v>4</v>
      </c>
      <c r="B8" s="264">
        <f>B7/92</f>
        <v>49327.021739130432</v>
      </c>
      <c r="C8" s="265">
        <f>C7/92</f>
        <v>1966.7173913043478</v>
      </c>
      <c r="D8" s="266">
        <f>D7/92</f>
        <v>2069.141304347826</v>
      </c>
      <c r="E8" s="265">
        <f t="shared" ref="E8:U8" si="3">E7/92</f>
        <v>4501.184782608696</v>
      </c>
      <c r="F8" s="266">
        <f t="shared" si="3"/>
        <v>2994.7608695652175</v>
      </c>
      <c r="G8" s="265">
        <f t="shared" si="3"/>
        <v>5364.021739130435</v>
      </c>
      <c r="H8" s="266">
        <f t="shared" si="3"/>
        <v>2121.641304347826</v>
      </c>
      <c r="I8" s="265">
        <f t="shared" si="3"/>
        <v>2435.163043478261</v>
      </c>
      <c r="J8" s="266">
        <f t="shared" si="3"/>
        <v>1615.7934782608695</v>
      </c>
      <c r="K8" s="265">
        <f t="shared" si="3"/>
        <v>2613.0108695652175</v>
      </c>
      <c r="L8" s="266">
        <f t="shared" si="3"/>
        <v>2122.2065217391305</v>
      </c>
      <c r="M8" s="265">
        <f t="shared" si="3"/>
        <v>2988.1739130434785</v>
      </c>
      <c r="N8" s="266">
        <f t="shared" si="3"/>
        <v>3071.967391304348</v>
      </c>
      <c r="O8" s="265">
        <f t="shared" si="3"/>
        <v>4016.8804347826085</v>
      </c>
      <c r="P8" s="266">
        <f t="shared" si="3"/>
        <v>1052.9673913043478</v>
      </c>
      <c r="Q8" s="265">
        <f t="shared" si="3"/>
        <v>1230.391304347826</v>
      </c>
      <c r="R8" s="266">
        <f t="shared" si="3"/>
        <v>3532.391304347826</v>
      </c>
      <c r="S8" s="265">
        <f t="shared" si="3"/>
        <v>2699.163043478261</v>
      </c>
      <c r="T8" s="266">
        <f t="shared" si="3"/>
        <v>1435.0108695652175</v>
      </c>
      <c r="U8" s="272">
        <f t="shared" si="3"/>
        <v>1496.4347826086957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2.5" customHeight="1" thickBot="1">
      <c r="A9" s="206" t="s">
        <v>69</v>
      </c>
      <c r="B9" s="218">
        <f>B8/$B$8*100</f>
        <v>100</v>
      </c>
      <c r="C9" s="230">
        <f t="shared" ref="C9:U9" si="4">C8/$B$8*100</f>
        <v>3.9870994071068728</v>
      </c>
      <c r="D9" s="179">
        <f t="shared" si="4"/>
        <v>4.1947420123814316</v>
      </c>
      <c r="E9" s="230">
        <f t="shared" si="4"/>
        <v>9.1251906640817317</v>
      </c>
      <c r="F9" s="179">
        <f t="shared" si="4"/>
        <v>6.0712379624361459</v>
      </c>
      <c r="G9" s="230">
        <f t="shared" si="4"/>
        <v>10.87440828578392</v>
      </c>
      <c r="H9" s="179">
        <f t="shared" si="4"/>
        <v>4.3011745480363306</v>
      </c>
      <c r="I9" s="230">
        <f t="shared" si="4"/>
        <v>4.9367729038189232</v>
      </c>
      <c r="J9" s="179">
        <f t="shared" si="4"/>
        <v>3.2756761330657906</v>
      </c>
      <c r="K9" s="230">
        <f t="shared" si="4"/>
        <v>5.2973213817455207</v>
      </c>
      <c r="L9" s="179">
        <f t="shared" si="4"/>
        <v>4.3023204055630506</v>
      </c>
      <c r="M9" s="230">
        <f t="shared" si="4"/>
        <v>6.0578843151055324</v>
      </c>
      <c r="N9" s="179">
        <f t="shared" si="4"/>
        <v>6.2277576934416849</v>
      </c>
      <c r="O9" s="230">
        <f t="shared" si="4"/>
        <v>8.1433670494565327</v>
      </c>
      <c r="P9" s="179">
        <f t="shared" si="4"/>
        <v>2.1346664651132659</v>
      </c>
      <c r="Q9" s="230">
        <f t="shared" si="4"/>
        <v>2.4943555498948236</v>
      </c>
      <c r="R9" s="179">
        <f t="shared" si="4"/>
        <v>7.1611688275629861</v>
      </c>
      <c r="S9" s="230">
        <f t="shared" si="4"/>
        <v>5.471976511683561</v>
      </c>
      <c r="T9" s="179">
        <f t="shared" si="4"/>
        <v>2.9091780102889193</v>
      </c>
      <c r="U9" s="243">
        <f t="shared" si="4"/>
        <v>3.0337018734329853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2.5" customHeight="1">
      <c r="A10" s="207" t="s">
        <v>71</v>
      </c>
      <c r="B10" s="273">
        <f>SUM(C10:U10)</f>
        <v>1528029</v>
      </c>
      <c r="C10" s="274">
        <v>61435</v>
      </c>
      <c r="D10" s="275">
        <v>64712</v>
      </c>
      <c r="E10" s="274">
        <v>139539</v>
      </c>
      <c r="F10" s="275">
        <v>94298</v>
      </c>
      <c r="G10" s="274">
        <v>163733</v>
      </c>
      <c r="H10" s="275">
        <v>64834</v>
      </c>
      <c r="I10" s="274">
        <v>76136</v>
      </c>
      <c r="J10" s="275">
        <v>49741</v>
      </c>
      <c r="K10" s="274">
        <v>81478</v>
      </c>
      <c r="L10" s="275">
        <v>65692</v>
      </c>
      <c r="M10" s="274">
        <v>91810</v>
      </c>
      <c r="N10" s="275">
        <v>94997</v>
      </c>
      <c r="O10" s="274">
        <v>123153</v>
      </c>
      <c r="P10" s="275">
        <v>33444</v>
      </c>
      <c r="Q10" s="274">
        <v>38713</v>
      </c>
      <c r="R10" s="275">
        <v>110147</v>
      </c>
      <c r="S10" s="274">
        <v>83836</v>
      </c>
      <c r="T10" s="275">
        <v>44009</v>
      </c>
      <c r="U10" s="276">
        <v>46322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2.5" customHeight="1">
      <c r="A11" s="208" t="s">
        <v>4</v>
      </c>
      <c r="B11" s="277">
        <f>B10/31</f>
        <v>49291.258064516129</v>
      </c>
      <c r="C11" s="278">
        <v>1981.7741935483873</v>
      </c>
      <c r="D11" s="279">
        <v>2087.483870967742</v>
      </c>
      <c r="E11" s="278">
        <v>4501.2580645161288</v>
      </c>
      <c r="F11" s="279">
        <v>3041.8709677419356</v>
      </c>
      <c r="G11" s="278">
        <v>5281.7096774193551</v>
      </c>
      <c r="H11" s="279">
        <v>2091.4193548387098</v>
      </c>
      <c r="I11" s="278">
        <v>2456</v>
      </c>
      <c r="J11" s="279">
        <v>1604.5483870967741</v>
      </c>
      <c r="K11" s="278">
        <v>2628.3225806451615</v>
      </c>
      <c r="L11" s="279">
        <v>2119.0967741935483</v>
      </c>
      <c r="M11" s="278">
        <v>2961.6129032258063</v>
      </c>
      <c r="N11" s="279">
        <v>3064.4193548387098</v>
      </c>
      <c r="O11" s="278">
        <v>3972.6774193548385</v>
      </c>
      <c r="P11" s="279">
        <v>1078.8387096774193</v>
      </c>
      <c r="Q11" s="278">
        <v>1248.8064516129032</v>
      </c>
      <c r="R11" s="279">
        <v>3553.1290322580644</v>
      </c>
      <c r="S11" s="278">
        <v>2704.3870967741937</v>
      </c>
      <c r="T11" s="279">
        <v>1419.6451612903227</v>
      </c>
      <c r="U11" s="280">
        <v>1494.258064516129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2.5" customHeight="1">
      <c r="A12" s="209" t="s">
        <v>69</v>
      </c>
      <c r="B12" s="221">
        <f>B11/$B$11*100</f>
        <v>100</v>
      </c>
      <c r="C12" s="233">
        <v>4.0205388772071737</v>
      </c>
      <c r="D12" s="188">
        <v>4.2349981577574773</v>
      </c>
      <c r="E12" s="233">
        <v>9.1319601918549971</v>
      </c>
      <c r="F12" s="188">
        <v>6.1712179546330601</v>
      </c>
      <c r="G12" s="233">
        <v>10.715307104773535</v>
      </c>
      <c r="H12" s="188">
        <v>4.2429822994197099</v>
      </c>
      <c r="I12" s="233">
        <v>4.9826279475062316</v>
      </c>
      <c r="J12" s="188">
        <v>3.2552392657469196</v>
      </c>
      <c r="K12" s="233">
        <v>5.3322286422574434</v>
      </c>
      <c r="L12" s="188">
        <v>4.2991330661918061</v>
      </c>
      <c r="M12" s="233">
        <v>6.0083938197508031</v>
      </c>
      <c r="N12" s="188">
        <v>6.2169631597306072</v>
      </c>
      <c r="O12" s="233">
        <v>8.0595983453193618</v>
      </c>
      <c r="P12" s="188">
        <v>2.1887019159976675</v>
      </c>
      <c r="Q12" s="233">
        <v>2.5335252145083635</v>
      </c>
      <c r="R12" s="188">
        <v>7.2084364890980464</v>
      </c>
      <c r="S12" s="233">
        <v>5.4865450852045345</v>
      </c>
      <c r="T12" s="188">
        <v>2.8801154951902093</v>
      </c>
      <c r="U12" s="246">
        <v>3.0314869678520497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2.5" customHeight="1">
      <c r="A13" s="210" t="s">
        <v>72</v>
      </c>
      <c r="B13" s="281">
        <f>SUM(C13:U13)</f>
        <v>1488071</v>
      </c>
      <c r="C13" s="282">
        <v>58909</v>
      </c>
      <c r="D13" s="283">
        <v>62339</v>
      </c>
      <c r="E13" s="282">
        <v>140363</v>
      </c>
      <c r="F13" s="283">
        <v>86857</v>
      </c>
      <c r="G13" s="282">
        <v>160170</v>
      </c>
      <c r="H13" s="283">
        <v>63380</v>
      </c>
      <c r="I13" s="282">
        <v>73553</v>
      </c>
      <c r="J13" s="283">
        <v>48838</v>
      </c>
      <c r="K13" s="282">
        <v>78268</v>
      </c>
      <c r="L13" s="283">
        <v>64152</v>
      </c>
      <c r="M13" s="282">
        <v>91098</v>
      </c>
      <c r="N13" s="283">
        <v>92169</v>
      </c>
      <c r="O13" s="282">
        <v>120231</v>
      </c>
      <c r="P13" s="283">
        <v>34319</v>
      </c>
      <c r="Q13" s="282">
        <v>37077</v>
      </c>
      <c r="R13" s="283">
        <v>106650</v>
      </c>
      <c r="S13" s="282">
        <v>80980</v>
      </c>
      <c r="T13" s="283">
        <v>43207</v>
      </c>
      <c r="U13" s="284">
        <v>45511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2.5" customHeight="1">
      <c r="A14" s="208" t="s">
        <v>4</v>
      </c>
      <c r="B14" s="277">
        <f>B13/30</f>
        <v>49602.366666666669</v>
      </c>
      <c r="C14" s="278">
        <v>1963.6333333333332</v>
      </c>
      <c r="D14" s="279">
        <v>2077.9666666666667</v>
      </c>
      <c r="E14" s="278">
        <v>4678.7666666666664</v>
      </c>
      <c r="F14" s="279">
        <v>2895.2333333333331</v>
      </c>
      <c r="G14" s="278">
        <v>5339</v>
      </c>
      <c r="H14" s="279">
        <v>2112.6666666666665</v>
      </c>
      <c r="I14" s="278">
        <v>2451.7666666666669</v>
      </c>
      <c r="J14" s="279">
        <v>1627.9333333333334</v>
      </c>
      <c r="K14" s="278">
        <v>2608.9333333333334</v>
      </c>
      <c r="L14" s="279">
        <v>2138.4</v>
      </c>
      <c r="M14" s="278">
        <v>3036.6</v>
      </c>
      <c r="N14" s="279">
        <v>3072.3</v>
      </c>
      <c r="O14" s="278">
        <v>4007.7</v>
      </c>
      <c r="P14" s="279">
        <v>1143.9666666666667</v>
      </c>
      <c r="Q14" s="278">
        <v>1235.9000000000001</v>
      </c>
      <c r="R14" s="279">
        <v>3555</v>
      </c>
      <c r="S14" s="278">
        <v>2699.3333333333335</v>
      </c>
      <c r="T14" s="279">
        <v>1440.2333333333333</v>
      </c>
      <c r="U14" s="280">
        <v>1517.0333333333333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2.5" customHeight="1">
      <c r="A15" s="211" t="s">
        <v>69</v>
      </c>
      <c r="B15" s="223">
        <f>B14/$B$14*100</f>
        <v>100</v>
      </c>
      <c r="C15" s="235">
        <v>3.9587492801082744</v>
      </c>
      <c r="D15" s="195">
        <v>4.1892490344882738</v>
      </c>
      <c r="E15" s="235">
        <v>9.4325472373294019</v>
      </c>
      <c r="F15" s="195">
        <v>5.8368854711905547</v>
      </c>
      <c r="G15" s="235">
        <v>10.763599317505683</v>
      </c>
      <c r="H15" s="195">
        <v>4.2592053739371307</v>
      </c>
      <c r="I15" s="235">
        <v>4.9428421090122718</v>
      </c>
      <c r="J15" s="195">
        <v>3.2819670566794192</v>
      </c>
      <c r="K15" s="235">
        <v>5.2596952699165564</v>
      </c>
      <c r="L15" s="195">
        <v>4.311084618946273</v>
      </c>
      <c r="M15" s="235">
        <v>6.121885313267982</v>
      </c>
      <c r="N15" s="195">
        <v>6.193857685553982</v>
      </c>
      <c r="O15" s="235">
        <v>8.0796548014174068</v>
      </c>
      <c r="P15" s="195">
        <v>2.3062743645968506</v>
      </c>
      <c r="Q15" s="235">
        <v>2.4916149834248498</v>
      </c>
      <c r="R15" s="195">
        <v>7.1669967360428366</v>
      </c>
      <c r="S15" s="235">
        <v>5.4419446383942702</v>
      </c>
      <c r="T15" s="195">
        <v>2.9035576931477061</v>
      </c>
      <c r="U15" s="248">
        <v>3.058389015040277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2.5" customHeight="1">
      <c r="A16" s="207" t="s">
        <v>73</v>
      </c>
      <c r="B16" s="273">
        <f>SUM(C16:U16)</f>
        <v>1521986</v>
      </c>
      <c r="C16" s="274">
        <v>60594</v>
      </c>
      <c r="D16" s="275">
        <v>63310</v>
      </c>
      <c r="E16" s="274">
        <v>134207</v>
      </c>
      <c r="F16" s="275">
        <v>94363</v>
      </c>
      <c r="G16" s="274">
        <v>169587</v>
      </c>
      <c r="H16" s="275">
        <v>66977</v>
      </c>
      <c r="I16" s="274">
        <v>74346</v>
      </c>
      <c r="J16" s="275">
        <v>50074</v>
      </c>
      <c r="K16" s="274">
        <v>80651</v>
      </c>
      <c r="L16" s="275">
        <v>65399</v>
      </c>
      <c r="M16" s="274">
        <v>92004</v>
      </c>
      <c r="N16" s="275">
        <v>95455</v>
      </c>
      <c r="O16" s="274">
        <v>126169</v>
      </c>
      <c r="P16" s="275">
        <v>29110</v>
      </c>
      <c r="Q16" s="274">
        <v>37406</v>
      </c>
      <c r="R16" s="275">
        <v>108183</v>
      </c>
      <c r="S16" s="274">
        <v>83507</v>
      </c>
      <c r="T16" s="275">
        <v>44805</v>
      </c>
      <c r="U16" s="276">
        <v>45839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2.5" customHeight="1">
      <c r="A17" s="208" t="s">
        <v>4</v>
      </c>
      <c r="B17" s="277">
        <f>B16/31</f>
        <v>49096.322580645159</v>
      </c>
      <c r="C17" s="278">
        <v>1954.6451612903227</v>
      </c>
      <c r="D17" s="279">
        <v>2042.258064516129</v>
      </c>
      <c r="E17" s="278">
        <v>4329.2580645161288</v>
      </c>
      <c r="F17" s="279">
        <v>3043.9677419354839</v>
      </c>
      <c r="G17" s="278">
        <v>5470.5483870967746</v>
      </c>
      <c r="H17" s="279">
        <v>2160.5483870967741</v>
      </c>
      <c r="I17" s="278">
        <v>2398.2580645161293</v>
      </c>
      <c r="J17" s="279">
        <v>1615.2903225806451</v>
      </c>
      <c r="K17" s="278">
        <v>2601.6451612903224</v>
      </c>
      <c r="L17" s="279">
        <v>2109.6451612903224</v>
      </c>
      <c r="M17" s="278">
        <v>2967.8709677419356</v>
      </c>
      <c r="N17" s="279">
        <v>3079.1935483870966</v>
      </c>
      <c r="O17" s="278">
        <v>4069.9677419354839</v>
      </c>
      <c r="P17" s="279">
        <v>939.0322580645161</v>
      </c>
      <c r="Q17" s="278">
        <v>1206.6451612903227</v>
      </c>
      <c r="R17" s="279">
        <v>3489.7741935483873</v>
      </c>
      <c r="S17" s="278">
        <v>2693.7741935483873</v>
      </c>
      <c r="T17" s="279">
        <v>1445.3225806451612</v>
      </c>
      <c r="U17" s="280">
        <v>1478.6774193548388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2.5" customHeight="1" thickBot="1">
      <c r="A18" s="212" t="s">
        <v>69</v>
      </c>
      <c r="B18" s="224">
        <f>B17/$B$17*100</f>
        <v>100</v>
      </c>
      <c r="C18" s="236">
        <v>3.9812455567922433</v>
      </c>
      <c r="D18" s="198">
        <v>4.1596966069333092</v>
      </c>
      <c r="E18" s="236">
        <v>8.8178866297061873</v>
      </c>
      <c r="F18" s="198">
        <v>6.1999913271212748</v>
      </c>
      <c r="G18" s="236">
        <v>11.142480942663074</v>
      </c>
      <c r="H18" s="198">
        <v>4.4006318060744318</v>
      </c>
      <c r="I18" s="236">
        <v>4.8848018312914832</v>
      </c>
      <c r="J18" s="198">
        <v>3.2900434038158037</v>
      </c>
      <c r="K18" s="236">
        <v>5.2990631976903861</v>
      </c>
      <c r="L18" s="198">
        <v>4.296951483127966</v>
      </c>
      <c r="M18" s="236">
        <v>6.0449964717152458</v>
      </c>
      <c r="N18" s="198">
        <v>6.27173968748727</v>
      </c>
      <c r="O18" s="236">
        <v>8.2897608782209566</v>
      </c>
      <c r="P18" s="198">
        <v>1.9126325734927916</v>
      </c>
      <c r="Q18" s="236">
        <v>2.4577098606688894</v>
      </c>
      <c r="R18" s="198">
        <v>7.1080154482367108</v>
      </c>
      <c r="S18" s="236">
        <v>5.4867127555706823</v>
      </c>
      <c r="T18" s="198">
        <v>2.9438509946872049</v>
      </c>
      <c r="U18" s="249">
        <v>3.0117885447040904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41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41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41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41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 s="1" customFormat="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2:41" s="1" customFormat="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2:41" s="1" customFormat="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2:41" s="1" customFormat="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2:41" s="1" customFormat="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2:41" s="1" customFormat="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2:41" s="1" customFormat="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2:41" s="1" customFormat="1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2:41" s="1" customFormat="1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2:41" s="1" customFormat="1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2:41" s="1" customFormat="1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2:41" s="1" customFormat="1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2:41" s="1" customFormat="1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2:41" s="1" customFormat="1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2:41" s="1" customFormat="1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2:41" s="1" customFormat="1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2:41" s="1" customFormat="1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2:41" s="1" customFormat="1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2:41" s="1" customFormat="1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2:41" s="1" customFormat="1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2:41" s="1" customFormat="1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2:41" s="1" customFormat="1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2:41" s="1" customFormat="1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AC96"/>
      <c r="AD96"/>
      <c r="AE96"/>
      <c r="AF96"/>
      <c r="AG96"/>
      <c r="AH96"/>
      <c r="AI96"/>
      <c r="AJ96"/>
      <c r="AK96"/>
      <c r="AL96"/>
      <c r="AM96"/>
      <c r="AN96"/>
      <c r="AO96"/>
    </row>
    <row r="97" spans="2:41" s="1" customFormat="1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AC97"/>
      <c r="AD97"/>
      <c r="AE97"/>
      <c r="AF97"/>
      <c r="AG97"/>
      <c r="AH97"/>
      <c r="AI97"/>
      <c r="AJ97"/>
      <c r="AK97"/>
      <c r="AL97"/>
      <c r="AM97"/>
      <c r="AN97"/>
      <c r="AO97"/>
    </row>
    <row r="98" spans="2:41" s="1" customFormat="1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AC98"/>
      <c r="AD98"/>
      <c r="AE98"/>
      <c r="AF98"/>
      <c r="AG98"/>
      <c r="AH98"/>
      <c r="AI98"/>
      <c r="AJ98"/>
      <c r="AK98"/>
      <c r="AL98"/>
      <c r="AM98"/>
      <c r="AN98"/>
      <c r="AO98"/>
    </row>
    <row r="99" spans="2:41" s="1" customFormat="1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AC99"/>
      <c r="AD99"/>
      <c r="AE99"/>
      <c r="AF99"/>
      <c r="AG99"/>
      <c r="AH99"/>
      <c r="AI99"/>
      <c r="AJ99"/>
      <c r="AK99"/>
      <c r="AL99"/>
      <c r="AM99"/>
      <c r="AN99"/>
      <c r="AO99"/>
    </row>
    <row r="100" spans="2:41" s="1" customFormat="1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</row>
    <row r="101" spans="2:41" s="1" customFormat="1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</row>
    <row r="102" spans="2:41" s="1" customFormat="1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</row>
    <row r="103" spans="2:41" s="1" customFormat="1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</row>
    <row r="104" spans="2:41" s="1" customFormat="1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</row>
    <row r="105" spans="2:41" s="1" customFormat="1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</row>
    <row r="106" spans="2:41" s="1" customFormat="1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</row>
    <row r="107" spans="2:41" s="1" customFormat="1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</row>
    <row r="108" spans="2:41" s="1" customFormat="1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</row>
    <row r="109" spans="2:41" s="1" customFormat="1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</row>
    <row r="110" spans="2:41" s="1" customFormat="1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</row>
    <row r="111" spans="2:41" s="1" customFormat="1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</row>
    <row r="112" spans="2:41" s="1" customFormat="1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</row>
    <row r="113" spans="2:41" s="1" customFormat="1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</row>
    <row r="114" spans="2:41" s="1" customFormat="1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</row>
    <row r="115" spans="2:41" s="1" customFormat="1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</row>
    <row r="116" spans="2:41" s="1" customFormat="1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</row>
    <row r="117" spans="2:41" s="1" customFormat="1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</row>
    <row r="118" spans="2:41" s="1" customFormat="1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</row>
    <row r="119" spans="2:41" s="1" customFormat="1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 spans="2:41" s="1" customFormat="1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</row>
    <row r="121" spans="2:41" s="1" customFormat="1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</row>
    <row r="122" spans="2:41" s="1" customFormat="1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</row>
    <row r="123" spans="2:41" s="1" customFormat="1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</row>
    <row r="124" spans="2:41" s="1" customFormat="1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</row>
    <row r="125" spans="2:41" s="1" customFormat="1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</row>
    <row r="126" spans="2:41" s="1" customFormat="1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</row>
    <row r="127" spans="2:41" s="1" customFormat="1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2:41" s="1" customFormat="1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</row>
    <row r="129" spans="2:41" s="1" customFormat="1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</row>
    <row r="130" spans="2:41" s="1" customFormat="1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</row>
    <row r="131" spans="2:41" s="1" customFormat="1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</row>
    <row r="132" spans="2:41" s="1" customFormat="1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</row>
    <row r="133" spans="2:41" s="1" customFormat="1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</row>
    <row r="134" spans="2:41" s="1" customFormat="1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</row>
    <row r="135" spans="2:41" s="1" customFormat="1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</row>
    <row r="136" spans="2:41" s="1" customFormat="1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2:41" s="1" customFormat="1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2:41" s="1" customFormat="1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2:41" s="1" customFormat="1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2:41" s="1" customFormat="1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2:41" s="1" customFormat="1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</row>
    <row r="142" spans="2:41" s="1" customFormat="1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</row>
    <row r="143" spans="2:41" s="1" customFormat="1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</row>
    <row r="144" spans="2:41" s="1" customFormat="1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</row>
    <row r="145" spans="2:41" s="1" customFormat="1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</row>
    <row r="146" spans="2:41" s="1" customFormat="1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</row>
    <row r="147" spans="2:41" s="1" customFormat="1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</row>
    <row r="148" spans="2:41" s="1" customFormat="1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</row>
    <row r="149" spans="2:41" s="1" customFormat="1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</row>
    <row r="150" spans="2:41" s="1" customFormat="1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</row>
    <row r="151" spans="2:41" s="1" customFormat="1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</row>
    <row r="152" spans="2:41" s="1" customFormat="1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</row>
    <row r="153" spans="2:41" s="1" customFormat="1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</row>
    <row r="154" spans="2:41" s="1" customFormat="1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</row>
    <row r="155" spans="2:41" s="1" customFormat="1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</row>
    <row r="156" spans="2:41" s="1" customFormat="1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</row>
    <row r="157" spans="2:41" s="1" customFormat="1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</row>
    <row r="158" spans="2:41" s="1" customFormat="1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</row>
    <row r="159" spans="2:41" s="1" customFormat="1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</row>
    <row r="160" spans="2:41" s="1" customFormat="1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41" s="1" customFormat="1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</row>
    <row r="162" spans="2:41" s="1" customFormat="1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</row>
    <row r="163" spans="2:41" s="1" customFormat="1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</row>
    <row r="164" spans="2:41" s="1" customFormat="1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</row>
    <row r="165" spans="2:41" s="1" customFormat="1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</row>
    <row r="166" spans="2:41" s="1" customFormat="1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 spans="2:41" s="1" customFormat="1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</row>
    <row r="168" spans="2:41" s="1" customFormat="1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</row>
    <row r="169" spans="2:41" s="1" customFormat="1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</row>
    <row r="170" spans="2:41" s="1" customFormat="1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</row>
    <row r="171" spans="2:41" s="1" customFormat="1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</row>
    <row r="172" spans="2:41" s="1" customFormat="1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</row>
    <row r="173" spans="2:41" s="1" customFormat="1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</row>
    <row r="174" spans="2:41" s="1" customFormat="1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</row>
    <row r="175" spans="2:41" s="1" customFormat="1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</row>
    <row r="176" spans="2:41" s="1" customFormat="1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</row>
    <row r="177" spans="2:41" s="1" customFormat="1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</row>
    <row r="178" spans="2:41" s="1" customFormat="1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</row>
    <row r="179" spans="2:41" s="1" customFormat="1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</row>
    <row r="180" spans="2:41" s="1" customFormat="1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</row>
    <row r="181" spans="2:41" s="1" customFormat="1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</row>
    <row r="182" spans="2:41" s="1" customFormat="1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</row>
    <row r="183" spans="2:41" s="1" customFormat="1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</row>
    <row r="184" spans="2:41" s="1" customFormat="1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5" sqref="C5"/>
    </sheetView>
  </sheetViews>
  <sheetFormatPr defaultRowHeight="13.5"/>
  <sheetData>
    <row r="1" spans="1:23" ht="25.5">
      <c r="A1" s="506" t="s">
        <v>32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33</v>
      </c>
      <c r="U2" s="508"/>
      <c r="V2" s="57"/>
    </row>
    <row r="3" spans="1:23" ht="22.5">
      <c r="A3" s="63" t="s">
        <v>34</v>
      </c>
      <c r="B3" s="64" t="s">
        <v>35</v>
      </c>
      <c r="C3" s="65" t="s">
        <v>6</v>
      </c>
      <c r="D3" s="66" t="s">
        <v>36</v>
      </c>
      <c r="E3" s="64" t="s">
        <v>7</v>
      </c>
      <c r="F3" s="66" t="s">
        <v>37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38</v>
      </c>
      <c r="O3" s="64" t="s">
        <v>15</v>
      </c>
      <c r="P3" s="65" t="s">
        <v>39</v>
      </c>
      <c r="Q3" s="64" t="s">
        <v>40</v>
      </c>
      <c r="R3" s="64" t="s">
        <v>41</v>
      </c>
      <c r="S3" s="64" t="s">
        <v>42</v>
      </c>
      <c r="T3" s="64" t="s">
        <v>43</v>
      </c>
      <c r="U3" s="67" t="s">
        <v>44</v>
      </c>
      <c r="V3" s="58"/>
      <c r="W3" s="56"/>
    </row>
    <row r="4" spans="1:23">
      <c r="A4" s="68" t="s">
        <v>45</v>
      </c>
      <c r="B4" s="69">
        <v>4410639</v>
      </c>
      <c r="C4" s="70">
        <v>174501</v>
      </c>
      <c r="D4" s="70">
        <v>186317</v>
      </c>
      <c r="E4" s="70">
        <v>388105</v>
      </c>
      <c r="F4" s="70">
        <v>283052</v>
      </c>
      <c r="G4" s="70">
        <v>486550</v>
      </c>
      <c r="H4" s="70">
        <v>197829</v>
      </c>
      <c r="I4" s="70">
        <v>218404</v>
      </c>
      <c r="J4" s="70">
        <v>144405</v>
      </c>
      <c r="K4" s="70">
        <v>229821</v>
      </c>
      <c r="L4" s="70">
        <v>182821</v>
      </c>
      <c r="M4" s="70">
        <v>266262</v>
      </c>
      <c r="N4" s="70">
        <v>276398</v>
      </c>
      <c r="O4" s="70">
        <v>363373</v>
      </c>
      <c r="P4" s="70">
        <v>81851</v>
      </c>
      <c r="Q4" s="70">
        <v>105840</v>
      </c>
      <c r="R4" s="70">
        <v>316876</v>
      </c>
      <c r="S4" s="70">
        <v>239712</v>
      </c>
      <c r="T4" s="70">
        <v>127520</v>
      </c>
      <c r="U4" s="71">
        <v>141002</v>
      </c>
      <c r="V4" s="2"/>
      <c r="W4" s="2"/>
    </row>
    <row r="5" spans="1:23">
      <c r="A5" s="72" t="s">
        <v>46</v>
      </c>
      <c r="B5" s="69">
        <v>48468.560439560439</v>
      </c>
      <c r="C5" s="69">
        <v>1917.5934065934066</v>
      </c>
      <c r="D5" s="69">
        <v>2047.4395604395604</v>
      </c>
      <c r="E5" s="69">
        <v>4264.8901098901097</v>
      </c>
      <c r="F5" s="69">
        <v>3110.4615384615386</v>
      </c>
      <c r="G5" s="69">
        <v>5346.7032967032965</v>
      </c>
      <c r="H5" s="69">
        <v>2173.9450549450548</v>
      </c>
      <c r="I5" s="69">
        <v>2400.0439560439559</v>
      </c>
      <c r="J5" s="69">
        <v>1586.868131868132</v>
      </c>
      <c r="K5" s="69">
        <v>2525.5054945054944</v>
      </c>
      <c r="L5" s="69">
        <v>2009.0219780219779</v>
      </c>
      <c r="M5" s="69">
        <v>2925.9560439560441</v>
      </c>
      <c r="N5" s="69">
        <v>3037.3406593406594</v>
      </c>
      <c r="O5" s="69">
        <v>3993.1098901098903</v>
      </c>
      <c r="P5" s="69">
        <v>899.46153846153845</v>
      </c>
      <c r="Q5" s="69">
        <v>1163.0769230769231</v>
      </c>
      <c r="R5" s="69">
        <v>3482.1538461538462</v>
      </c>
      <c r="S5" s="69">
        <v>2634.197802197802</v>
      </c>
      <c r="T5" s="69">
        <v>1401.3186813186812</v>
      </c>
      <c r="U5" s="73">
        <v>1549.4725274725274</v>
      </c>
      <c r="V5" s="2"/>
      <c r="W5" s="2"/>
    </row>
    <row r="6" spans="1:23">
      <c r="A6" s="86" t="s">
        <v>47</v>
      </c>
      <c r="B6" s="87">
        <v>100</v>
      </c>
      <c r="C6" s="88">
        <v>3.9563655062225678</v>
      </c>
      <c r="D6" s="88">
        <v>4.2242631963305088</v>
      </c>
      <c r="E6" s="88">
        <v>8.7992918939863358</v>
      </c>
      <c r="F6" s="88">
        <v>6.4174828182492387</v>
      </c>
      <c r="G6" s="88">
        <v>11.031281408430841</v>
      </c>
      <c r="H6" s="88">
        <v>4.4852684611005342</v>
      </c>
      <c r="I6" s="88">
        <v>4.9517541562571772</v>
      </c>
      <c r="J6" s="88">
        <v>3.2740153977688951</v>
      </c>
      <c r="K6" s="88">
        <v>5.2106055381091041</v>
      </c>
      <c r="L6" s="88">
        <v>4.1450003049444764</v>
      </c>
      <c r="M6" s="88">
        <v>6.0368123530400029</v>
      </c>
      <c r="N6" s="88">
        <v>6.2666203241752498</v>
      </c>
      <c r="O6" s="88">
        <v>8.2385568168240475</v>
      </c>
      <c r="P6" s="88">
        <v>1.8557628497820837</v>
      </c>
      <c r="Q6" s="88">
        <v>2.3996522952796635</v>
      </c>
      <c r="R6" s="88">
        <v>7.1843558268994574</v>
      </c>
      <c r="S6" s="88">
        <v>5.4348587585608339</v>
      </c>
      <c r="T6" s="88">
        <v>2.8911910496415598</v>
      </c>
      <c r="U6" s="89">
        <v>3.1968610443974219</v>
      </c>
      <c r="V6" s="2"/>
      <c r="W6" s="2"/>
    </row>
    <row r="7" spans="1:23">
      <c r="A7" s="82" t="s">
        <v>48</v>
      </c>
      <c r="B7" s="83">
        <v>1409198</v>
      </c>
      <c r="C7" s="84">
        <v>56166</v>
      </c>
      <c r="D7" s="84">
        <v>57086</v>
      </c>
      <c r="E7" s="84">
        <v>120996</v>
      </c>
      <c r="F7" s="84">
        <v>95273</v>
      </c>
      <c r="G7" s="84">
        <v>157917</v>
      </c>
      <c r="H7" s="84">
        <v>63086</v>
      </c>
      <c r="I7" s="84">
        <v>73875</v>
      </c>
      <c r="J7" s="84">
        <v>46918</v>
      </c>
      <c r="K7" s="84">
        <v>73384</v>
      </c>
      <c r="L7" s="84">
        <v>57881</v>
      </c>
      <c r="M7" s="84">
        <v>85176</v>
      </c>
      <c r="N7" s="84">
        <v>86618</v>
      </c>
      <c r="O7" s="84">
        <v>117569</v>
      </c>
      <c r="P7" s="84">
        <v>24994</v>
      </c>
      <c r="Q7" s="84">
        <v>33244</v>
      </c>
      <c r="R7" s="84">
        <v>95989</v>
      </c>
      <c r="S7" s="84">
        <v>77782</v>
      </c>
      <c r="T7" s="84">
        <v>40624</v>
      </c>
      <c r="U7" s="85">
        <v>44620</v>
      </c>
      <c r="V7" s="2"/>
      <c r="W7" s="2"/>
    </row>
    <row r="8" spans="1:23">
      <c r="A8" s="74" t="s">
        <v>46</v>
      </c>
      <c r="B8" s="75">
        <v>45458</v>
      </c>
      <c r="C8" s="61">
        <v>1811.8064516129032</v>
      </c>
      <c r="D8" s="61">
        <v>1841.483870967742</v>
      </c>
      <c r="E8" s="61">
        <v>3903.0967741935483</v>
      </c>
      <c r="F8" s="61">
        <v>3073.3225806451615</v>
      </c>
      <c r="G8" s="61">
        <v>5094.0967741935483</v>
      </c>
      <c r="H8" s="61">
        <v>2035.0322580645161</v>
      </c>
      <c r="I8" s="61">
        <v>2383.0645161290322</v>
      </c>
      <c r="J8" s="61">
        <v>1513.483870967742</v>
      </c>
      <c r="K8" s="61">
        <v>2367.2258064516127</v>
      </c>
      <c r="L8" s="61">
        <v>1867.1290322580646</v>
      </c>
      <c r="M8" s="61">
        <v>2747.6129032258063</v>
      </c>
      <c r="N8" s="61">
        <v>2794.1290322580644</v>
      </c>
      <c r="O8" s="61">
        <v>3792.5483870967741</v>
      </c>
      <c r="P8" s="61">
        <v>806.25806451612902</v>
      </c>
      <c r="Q8" s="61">
        <v>1072.3870967741937</v>
      </c>
      <c r="R8" s="61">
        <v>3096.4193548387098</v>
      </c>
      <c r="S8" s="61">
        <v>2509.0967741935483</v>
      </c>
      <c r="T8" s="61">
        <v>1310.4516129032259</v>
      </c>
      <c r="U8" s="62">
        <v>1439.3548387096773</v>
      </c>
      <c r="V8" s="59"/>
      <c r="W8" s="2"/>
    </row>
    <row r="9" spans="1:23">
      <c r="A9" s="90" t="s">
        <v>47</v>
      </c>
      <c r="B9" s="91">
        <v>100</v>
      </c>
      <c r="C9" s="92">
        <v>3.8709961268750024</v>
      </c>
      <c r="D9" s="92">
        <v>4.050956643424132</v>
      </c>
      <c r="E9" s="92">
        <v>8.5861603550388228</v>
      </c>
      <c r="F9" s="92">
        <v>6.7607958569342275</v>
      </c>
      <c r="G9" s="92">
        <v>11.206161234971947</v>
      </c>
      <c r="H9" s="92">
        <v>4.4767307362059841</v>
      </c>
      <c r="I9" s="92">
        <v>5.2423435173765505</v>
      </c>
      <c r="J9" s="92">
        <v>3.3294114808564874</v>
      </c>
      <c r="K9" s="92">
        <v>5.2075010041172352</v>
      </c>
      <c r="L9" s="92">
        <v>4.1073717107177279</v>
      </c>
      <c r="M9" s="92">
        <v>6.0442890211311679</v>
      </c>
      <c r="N9" s="92">
        <v>6.146616728096407</v>
      </c>
      <c r="O9" s="92">
        <v>8.3429723857115885</v>
      </c>
      <c r="P9" s="92">
        <v>1.7736329458316005</v>
      </c>
      <c r="Q9" s="92">
        <v>2.3590723234066466</v>
      </c>
      <c r="R9" s="92">
        <v>6.8116048986728632</v>
      </c>
      <c r="S9" s="92">
        <v>5.5195934141263328</v>
      </c>
      <c r="T9" s="92">
        <v>2.8827744575283245</v>
      </c>
      <c r="U9" s="93">
        <v>3.166340003321038</v>
      </c>
      <c r="V9" s="59"/>
      <c r="W9" s="2"/>
    </row>
    <row r="10" spans="1:23">
      <c r="A10" s="96" t="s">
        <v>49</v>
      </c>
      <c r="B10" s="97">
        <v>1407087</v>
      </c>
      <c r="C10" s="98">
        <v>56200</v>
      </c>
      <c r="D10" s="98">
        <v>58326</v>
      </c>
      <c r="E10" s="98">
        <v>118660</v>
      </c>
      <c r="F10" s="98">
        <v>92092</v>
      </c>
      <c r="G10" s="98">
        <v>158005</v>
      </c>
      <c r="H10" s="98">
        <v>65556</v>
      </c>
      <c r="I10" s="98">
        <v>67448</v>
      </c>
      <c r="J10" s="98">
        <v>46530</v>
      </c>
      <c r="K10" s="98">
        <v>73953</v>
      </c>
      <c r="L10" s="98">
        <v>58469</v>
      </c>
      <c r="M10" s="98">
        <v>83759</v>
      </c>
      <c r="N10" s="98">
        <v>88594</v>
      </c>
      <c r="O10" s="98">
        <v>118362</v>
      </c>
      <c r="P10" s="98">
        <v>26426</v>
      </c>
      <c r="Q10" s="98">
        <v>34302</v>
      </c>
      <c r="R10" s="98">
        <v>98364</v>
      </c>
      <c r="S10" s="98">
        <v>75591</v>
      </c>
      <c r="T10" s="98">
        <v>40635</v>
      </c>
      <c r="U10" s="99">
        <v>45815</v>
      </c>
      <c r="V10" s="59"/>
      <c r="W10" s="2"/>
    </row>
    <row r="11" spans="1:23">
      <c r="A11" s="74" t="s">
        <v>46</v>
      </c>
      <c r="B11" s="75">
        <v>50253.107142857145</v>
      </c>
      <c r="C11" s="76">
        <v>1937.9310344827586</v>
      </c>
      <c r="D11" s="76">
        <v>2011.2413793103449</v>
      </c>
      <c r="E11" s="76">
        <v>4091.7241379310344</v>
      </c>
      <c r="F11" s="76">
        <v>3175.5862068965516</v>
      </c>
      <c r="G11" s="76">
        <v>5448.4482758620688</v>
      </c>
      <c r="H11" s="76">
        <v>2260.5517241379312</v>
      </c>
      <c r="I11" s="76">
        <v>2325.7931034482758</v>
      </c>
      <c r="J11" s="76">
        <v>1604.4827586206898</v>
      </c>
      <c r="K11" s="76">
        <v>2550.1034482758619</v>
      </c>
      <c r="L11" s="76">
        <v>2016.1724137931035</v>
      </c>
      <c r="M11" s="76">
        <v>2888.2413793103447</v>
      </c>
      <c r="N11" s="76">
        <v>3054.9655172413795</v>
      </c>
      <c r="O11" s="76">
        <v>4081.4482758620688</v>
      </c>
      <c r="P11" s="76">
        <v>911.24137931034488</v>
      </c>
      <c r="Q11" s="76">
        <v>1182.8275862068965</v>
      </c>
      <c r="R11" s="76">
        <v>3391.8620689655172</v>
      </c>
      <c r="S11" s="76">
        <v>2606.5862068965516</v>
      </c>
      <c r="T11" s="76">
        <v>1401.2068965517242</v>
      </c>
      <c r="U11" s="77">
        <v>1579.8275862068965</v>
      </c>
      <c r="V11" s="59"/>
      <c r="W11" s="2"/>
    </row>
    <row r="12" spans="1:23">
      <c r="A12" s="90" t="s">
        <v>47</v>
      </c>
      <c r="B12" s="91">
        <v>100</v>
      </c>
      <c r="C12" s="100">
        <v>3.8563407213283356</v>
      </c>
      <c r="D12" s="100">
        <v>4.002222934380721</v>
      </c>
      <c r="E12" s="100">
        <v>8.1422311386622823</v>
      </c>
      <c r="F12" s="100">
        <v>6.319183802643578</v>
      </c>
      <c r="G12" s="100">
        <v>10.842012734403623</v>
      </c>
      <c r="H12" s="100">
        <v>4.4983322478185119</v>
      </c>
      <c r="I12" s="100">
        <v>4.6281578108924126</v>
      </c>
      <c r="J12" s="100">
        <v>3.1928030918755774</v>
      </c>
      <c r="K12" s="100">
        <v>5.0745189566618221</v>
      </c>
      <c r="L12" s="100">
        <v>4.0120353315897948</v>
      </c>
      <c r="M12" s="100">
        <v>5.7473886561875451</v>
      </c>
      <c r="N12" s="100">
        <v>6.0791574709139251</v>
      </c>
      <c r="O12" s="100">
        <v>8.1217829262965218</v>
      </c>
      <c r="P12" s="100">
        <v>1.8133035569719327</v>
      </c>
      <c r="Q12" s="100">
        <v>2.3537402032563088</v>
      </c>
      <c r="R12" s="100">
        <v>6.7495569165968048</v>
      </c>
      <c r="S12" s="100">
        <v>5.1869155065112142</v>
      </c>
      <c r="T12" s="100">
        <v>2.7882990251099096</v>
      </c>
      <c r="U12" s="101">
        <v>3.1437411058302085</v>
      </c>
      <c r="V12" s="59"/>
      <c r="W12" s="2"/>
    </row>
    <row r="13" spans="1:23">
      <c r="A13" s="82" t="s">
        <v>50</v>
      </c>
      <c r="B13" s="83">
        <v>1594354</v>
      </c>
      <c r="C13" s="94">
        <v>62135</v>
      </c>
      <c r="D13" s="94">
        <v>70905</v>
      </c>
      <c r="E13" s="94">
        <v>148449</v>
      </c>
      <c r="F13" s="94">
        <v>95687</v>
      </c>
      <c r="G13" s="94">
        <v>170628</v>
      </c>
      <c r="H13" s="94">
        <v>69187</v>
      </c>
      <c r="I13" s="94">
        <v>77081</v>
      </c>
      <c r="J13" s="94">
        <v>50957</v>
      </c>
      <c r="K13" s="94">
        <v>82484</v>
      </c>
      <c r="L13" s="94">
        <v>66471</v>
      </c>
      <c r="M13" s="94">
        <v>97327</v>
      </c>
      <c r="N13" s="94">
        <v>101186</v>
      </c>
      <c r="O13" s="94">
        <v>127442</v>
      </c>
      <c r="P13" s="94">
        <v>30431</v>
      </c>
      <c r="Q13" s="94">
        <v>38294</v>
      </c>
      <c r="R13" s="94">
        <v>122523</v>
      </c>
      <c r="S13" s="94">
        <v>86339</v>
      </c>
      <c r="T13" s="94">
        <v>46261</v>
      </c>
      <c r="U13" s="95">
        <v>50567</v>
      </c>
      <c r="V13" s="59"/>
      <c r="W13" s="2"/>
    </row>
    <row r="14" spans="1:23">
      <c r="A14" s="74" t="s">
        <v>46</v>
      </c>
      <c r="B14" s="75">
        <v>51430.774193548386</v>
      </c>
      <c r="C14" s="76">
        <v>2004.3548387096773</v>
      </c>
      <c r="D14" s="76">
        <v>2287.2580645161293</v>
      </c>
      <c r="E14" s="76">
        <v>4788.677419354839</v>
      </c>
      <c r="F14" s="76">
        <v>3086.6774193548385</v>
      </c>
      <c r="G14" s="76">
        <v>5504.1290322580644</v>
      </c>
      <c r="H14" s="76">
        <v>2231.8387096774195</v>
      </c>
      <c r="I14" s="76">
        <v>2486.483870967742</v>
      </c>
      <c r="J14" s="76">
        <v>1643.7741935483871</v>
      </c>
      <c r="K14" s="76">
        <v>2660.7741935483873</v>
      </c>
      <c r="L14" s="76">
        <v>2144.2258064516127</v>
      </c>
      <c r="M14" s="76">
        <v>3139.5806451612902</v>
      </c>
      <c r="N14" s="76">
        <v>3264.0645161290322</v>
      </c>
      <c r="O14" s="76">
        <v>4111.0322580645161</v>
      </c>
      <c r="P14" s="76">
        <v>981.64516129032256</v>
      </c>
      <c r="Q14" s="76">
        <v>1235.2903225806451</v>
      </c>
      <c r="R14" s="76">
        <v>3952.3548387096776</v>
      </c>
      <c r="S14" s="76">
        <v>2785.1290322580644</v>
      </c>
      <c r="T14" s="76">
        <v>1492.2903225806451</v>
      </c>
      <c r="U14" s="77">
        <v>1631.1935483870968</v>
      </c>
      <c r="V14" s="59"/>
      <c r="W14" s="2"/>
    </row>
    <row r="15" spans="1:23" ht="14.25" thickBot="1">
      <c r="A15" s="78" t="s">
        <v>47</v>
      </c>
      <c r="B15" s="79">
        <v>100</v>
      </c>
      <c r="C15" s="80">
        <v>3.8971897081827493</v>
      </c>
      <c r="D15" s="80">
        <v>4.4472557537410138</v>
      </c>
      <c r="E15" s="80">
        <v>9.3109184033157018</v>
      </c>
      <c r="F15" s="80">
        <v>6.0016157014063376</v>
      </c>
      <c r="G15" s="80">
        <v>10.702014734494348</v>
      </c>
      <c r="H15" s="80">
        <v>4.3395005124332489</v>
      </c>
      <c r="I15" s="80">
        <v>4.8346226747635725</v>
      </c>
      <c r="J15" s="80">
        <v>3.1960907050755356</v>
      </c>
      <c r="K15" s="80">
        <v>5.173506009330425</v>
      </c>
      <c r="L15" s="80">
        <v>4.1691493858954782</v>
      </c>
      <c r="M15" s="80">
        <v>6.104478679139012</v>
      </c>
      <c r="N15" s="80">
        <v>6.3465202834502241</v>
      </c>
      <c r="O15" s="80">
        <v>7.9933314684191847</v>
      </c>
      <c r="P15" s="80">
        <v>1.9086727288920777</v>
      </c>
      <c r="Q15" s="80">
        <v>2.401850530057942</v>
      </c>
      <c r="R15" s="80">
        <v>7.6848052565490477</v>
      </c>
      <c r="S15" s="80">
        <v>5.4152967283300946</v>
      </c>
      <c r="T15" s="80">
        <v>2.9015513493239267</v>
      </c>
      <c r="U15" s="81">
        <v>3.1716293872000825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14" sqref="B14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8" width="8.88671875" style="1" customWidth="1"/>
  </cols>
  <sheetData>
    <row r="1" spans="1:23" ht="45.75" customHeight="1">
      <c r="A1" s="506" t="s">
        <v>74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2</v>
      </c>
      <c r="U2" s="508"/>
      <c r="V2" s="57"/>
    </row>
    <row r="3" spans="1:23" s="55" customFormat="1" ht="27.75" customHeight="1">
      <c r="A3" s="63" t="s">
        <v>3</v>
      </c>
      <c r="B3" s="64" t="s">
        <v>1</v>
      </c>
      <c r="C3" s="65" t="s">
        <v>6</v>
      </c>
      <c r="D3" s="66" t="s">
        <v>65</v>
      </c>
      <c r="E3" s="64" t="s">
        <v>7</v>
      </c>
      <c r="F3" s="66" t="s">
        <v>66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67</v>
      </c>
      <c r="O3" s="64" t="s">
        <v>15</v>
      </c>
      <c r="P3" s="65" t="s">
        <v>16</v>
      </c>
      <c r="Q3" s="64" t="s">
        <v>17</v>
      </c>
      <c r="R3" s="64" t="s">
        <v>18</v>
      </c>
      <c r="S3" s="64" t="s">
        <v>19</v>
      </c>
      <c r="T3" s="64" t="s">
        <v>20</v>
      </c>
      <c r="U3" s="67" t="s">
        <v>21</v>
      </c>
      <c r="V3" s="259"/>
    </row>
    <row r="4" spans="1:23" ht="22.5" customHeight="1">
      <c r="A4" s="68" t="s">
        <v>0</v>
      </c>
      <c r="B4" s="69">
        <f>SUM(C4:U4)</f>
        <v>4710190</v>
      </c>
      <c r="C4" s="70">
        <f>SUM(C7,C10,C13)</f>
        <v>180564</v>
      </c>
      <c r="D4" s="70">
        <f t="shared" ref="D4:T4" si="0">SUM(D7,D10,D13)</f>
        <v>213087</v>
      </c>
      <c r="E4" s="70">
        <f t="shared" si="0"/>
        <v>438691</v>
      </c>
      <c r="F4" s="70">
        <f t="shared" si="0"/>
        <v>275096</v>
      </c>
      <c r="G4" s="70">
        <f t="shared" si="0"/>
        <v>487441</v>
      </c>
      <c r="H4" s="70">
        <f t="shared" si="0"/>
        <v>205249</v>
      </c>
      <c r="I4" s="70">
        <f t="shared" si="0"/>
        <v>237789</v>
      </c>
      <c r="J4" s="70">
        <f t="shared" si="0"/>
        <v>148290</v>
      </c>
      <c r="K4" s="70">
        <f t="shared" si="0"/>
        <v>253595</v>
      </c>
      <c r="L4" s="70">
        <f t="shared" si="0"/>
        <v>194318</v>
      </c>
      <c r="M4" s="70">
        <f t="shared" si="0"/>
        <v>284252</v>
      </c>
      <c r="N4" s="70">
        <f t="shared" si="0"/>
        <v>301070</v>
      </c>
      <c r="O4" s="70">
        <f t="shared" si="0"/>
        <v>369548</v>
      </c>
      <c r="P4" s="70">
        <f t="shared" si="0"/>
        <v>96849</v>
      </c>
      <c r="Q4" s="70">
        <f t="shared" si="0"/>
        <v>116838</v>
      </c>
      <c r="R4" s="70">
        <f t="shared" si="0"/>
        <v>357815</v>
      </c>
      <c r="S4" s="70">
        <f t="shared" si="0"/>
        <v>256113</v>
      </c>
      <c r="T4" s="70">
        <f t="shared" si="0"/>
        <v>136592</v>
      </c>
      <c r="U4" s="71">
        <f>SUM(U7,U10,U13)</f>
        <v>156993</v>
      </c>
      <c r="V4" s="2"/>
      <c r="W4" s="2"/>
    </row>
    <row r="5" spans="1:23" ht="22.5" customHeight="1">
      <c r="A5" s="72" t="s">
        <v>75</v>
      </c>
      <c r="B5" s="69">
        <f>B4/91</f>
        <v>51760.329670329673</v>
      </c>
      <c r="C5" s="69">
        <f t="shared" ref="C5:U5" si="1">C4/91</f>
        <v>1984.2197802197802</v>
      </c>
      <c r="D5" s="69">
        <f t="shared" si="1"/>
        <v>2341.6153846153848</v>
      </c>
      <c r="E5" s="69">
        <f t="shared" si="1"/>
        <v>4820.7802197802193</v>
      </c>
      <c r="F5" s="69">
        <f t="shared" si="1"/>
        <v>3023.032967032967</v>
      </c>
      <c r="G5" s="69">
        <f t="shared" si="1"/>
        <v>5356.4945054945056</v>
      </c>
      <c r="H5" s="69">
        <f t="shared" si="1"/>
        <v>2255.4835164835163</v>
      </c>
      <c r="I5" s="69">
        <f t="shared" si="1"/>
        <v>2613.065934065934</v>
      </c>
      <c r="J5" s="69">
        <f t="shared" si="1"/>
        <v>1629.5604395604396</v>
      </c>
      <c r="K5" s="69">
        <f t="shared" si="1"/>
        <v>2786.7582417582416</v>
      </c>
      <c r="L5" s="69">
        <f t="shared" si="1"/>
        <v>2135.3626373626375</v>
      </c>
      <c r="M5" s="69">
        <f t="shared" si="1"/>
        <v>3123.6483516483518</v>
      </c>
      <c r="N5" s="69">
        <f t="shared" si="1"/>
        <v>3308.4615384615386</v>
      </c>
      <c r="O5" s="69">
        <f t="shared" si="1"/>
        <v>4060.967032967033</v>
      </c>
      <c r="P5" s="69">
        <f t="shared" si="1"/>
        <v>1064.2747252747254</v>
      </c>
      <c r="Q5" s="69">
        <f t="shared" si="1"/>
        <v>1283.934065934066</v>
      </c>
      <c r="R5" s="69">
        <f t="shared" si="1"/>
        <v>3932.032967032967</v>
      </c>
      <c r="S5" s="69">
        <f t="shared" si="1"/>
        <v>2814.4285714285716</v>
      </c>
      <c r="T5" s="69">
        <f t="shared" si="1"/>
        <v>1501.0109890109891</v>
      </c>
      <c r="U5" s="73">
        <f t="shared" si="1"/>
        <v>1725.1978021978023</v>
      </c>
      <c r="V5" s="2"/>
      <c r="W5" s="2"/>
    </row>
    <row r="6" spans="1:23" ht="22.5" customHeight="1">
      <c r="A6" s="86" t="s">
        <v>5</v>
      </c>
      <c r="B6" s="87">
        <f>B5/$B$5*100</f>
        <v>100</v>
      </c>
      <c r="C6" s="88">
        <f t="shared" ref="C6:U6" si="2">C5/$B$5*100</f>
        <v>3.8334759319687737</v>
      </c>
      <c r="D6" s="88">
        <f t="shared" si="2"/>
        <v>4.5239576322823494</v>
      </c>
      <c r="E6" s="88">
        <f t="shared" si="2"/>
        <v>9.3136582600701878</v>
      </c>
      <c r="F6" s="88">
        <f t="shared" si="2"/>
        <v>5.8404438037531392</v>
      </c>
      <c r="G6" s="88">
        <f t="shared" si="2"/>
        <v>10.348648356011116</v>
      </c>
      <c r="H6" s="88">
        <f t="shared" si="2"/>
        <v>4.3575524554211178</v>
      </c>
      <c r="I6" s="88">
        <f t="shared" si="2"/>
        <v>5.0483950753578943</v>
      </c>
      <c r="J6" s="88">
        <f t="shared" si="2"/>
        <v>3.1482806426067738</v>
      </c>
      <c r="K6" s="88">
        <f t="shared" si="2"/>
        <v>5.3839654026695305</v>
      </c>
      <c r="L6" s="88">
        <f t="shared" si="2"/>
        <v>4.1254811377035745</v>
      </c>
      <c r="M6" s="88">
        <f t="shared" si="2"/>
        <v>6.0348308666953985</v>
      </c>
      <c r="N6" s="88">
        <f t="shared" si="2"/>
        <v>6.3918865268704659</v>
      </c>
      <c r="O6" s="88">
        <f t="shared" si="2"/>
        <v>7.8457132302518575</v>
      </c>
      <c r="P6" s="88">
        <f t="shared" si="2"/>
        <v>2.0561590933699065</v>
      </c>
      <c r="Q6" s="88">
        <f t="shared" si="2"/>
        <v>2.4805368785547932</v>
      </c>
      <c r="R6" s="88">
        <f t="shared" si="2"/>
        <v>7.5966149985457063</v>
      </c>
      <c r="S6" s="88">
        <f t="shared" si="2"/>
        <v>5.4374239680352598</v>
      </c>
      <c r="T6" s="88">
        <f t="shared" si="2"/>
        <v>2.8999254807130925</v>
      </c>
      <c r="U6" s="89">
        <f t="shared" si="2"/>
        <v>3.3330502591190587</v>
      </c>
      <c r="V6" s="2"/>
      <c r="W6" s="2"/>
    </row>
    <row r="7" spans="1:23" ht="22.5" customHeight="1">
      <c r="A7" s="82" t="s">
        <v>30</v>
      </c>
      <c r="B7" s="83">
        <f>SUM(C7:U7)</f>
        <v>1556132</v>
      </c>
      <c r="C7" s="84">
        <v>59097</v>
      </c>
      <c r="D7" s="84">
        <v>68927</v>
      </c>
      <c r="E7" s="84">
        <v>147144</v>
      </c>
      <c r="F7" s="84">
        <v>88793</v>
      </c>
      <c r="G7" s="84">
        <v>157712</v>
      </c>
      <c r="H7" s="84">
        <v>68081</v>
      </c>
      <c r="I7" s="84">
        <v>76488</v>
      </c>
      <c r="J7" s="84">
        <v>48858</v>
      </c>
      <c r="K7" s="84">
        <v>89962</v>
      </c>
      <c r="L7" s="84">
        <v>63438</v>
      </c>
      <c r="M7" s="84">
        <v>93568</v>
      </c>
      <c r="N7" s="84">
        <v>101733</v>
      </c>
      <c r="O7" s="84">
        <v>122071</v>
      </c>
      <c r="P7" s="84">
        <v>32515</v>
      </c>
      <c r="Q7" s="84">
        <v>38562</v>
      </c>
      <c r="R7" s="84">
        <v>119036</v>
      </c>
      <c r="S7" s="84">
        <v>85152</v>
      </c>
      <c r="T7" s="84">
        <v>44571</v>
      </c>
      <c r="U7" s="85">
        <v>50424</v>
      </c>
      <c r="V7" s="2"/>
      <c r="W7" s="2"/>
    </row>
    <row r="8" spans="1:23" ht="22.5" customHeight="1">
      <c r="A8" s="74" t="s">
        <v>4</v>
      </c>
      <c r="B8" s="75">
        <f>B7/30</f>
        <v>51871.066666666666</v>
      </c>
      <c r="C8" s="61">
        <f t="shared" ref="C8:U8" si="3">C7/30</f>
        <v>1969.9</v>
      </c>
      <c r="D8" s="61">
        <f t="shared" si="3"/>
        <v>2297.5666666666666</v>
      </c>
      <c r="E8" s="61">
        <f t="shared" si="3"/>
        <v>4904.8</v>
      </c>
      <c r="F8" s="61">
        <f t="shared" si="3"/>
        <v>2959.7666666666669</v>
      </c>
      <c r="G8" s="61">
        <f t="shared" si="3"/>
        <v>5257.0666666666666</v>
      </c>
      <c r="H8" s="61">
        <f t="shared" si="3"/>
        <v>2269.3666666666668</v>
      </c>
      <c r="I8" s="61">
        <f t="shared" si="3"/>
        <v>2549.6</v>
      </c>
      <c r="J8" s="61">
        <f t="shared" si="3"/>
        <v>1628.6</v>
      </c>
      <c r="K8" s="61">
        <f t="shared" si="3"/>
        <v>2998.7333333333331</v>
      </c>
      <c r="L8" s="61">
        <f t="shared" si="3"/>
        <v>2114.6</v>
      </c>
      <c r="M8" s="61">
        <f t="shared" si="3"/>
        <v>3118.9333333333334</v>
      </c>
      <c r="N8" s="61">
        <f t="shared" si="3"/>
        <v>3391.1</v>
      </c>
      <c r="O8" s="61">
        <f t="shared" si="3"/>
        <v>4069.0333333333333</v>
      </c>
      <c r="P8" s="61">
        <f t="shared" si="3"/>
        <v>1083.8333333333333</v>
      </c>
      <c r="Q8" s="61">
        <f t="shared" si="3"/>
        <v>1285.4000000000001</v>
      </c>
      <c r="R8" s="61">
        <f t="shared" si="3"/>
        <v>3967.8666666666668</v>
      </c>
      <c r="S8" s="61">
        <f t="shared" si="3"/>
        <v>2838.4</v>
      </c>
      <c r="T8" s="61">
        <f t="shared" si="3"/>
        <v>1485.7</v>
      </c>
      <c r="U8" s="62">
        <f t="shared" si="3"/>
        <v>1680.8</v>
      </c>
      <c r="V8" s="59"/>
      <c r="W8" s="2"/>
    </row>
    <row r="9" spans="1:23" ht="22.5" customHeight="1">
      <c r="A9" s="90" t="s">
        <v>76</v>
      </c>
      <c r="B9" s="91">
        <f>B8/$B$8*100</f>
        <v>100</v>
      </c>
      <c r="C9" s="92">
        <f>C7/$B$7*100</f>
        <v>3.7976855433857795</v>
      </c>
      <c r="D9" s="92">
        <f t="shared" ref="D9:U9" si="4">D7/$B$7*100</f>
        <v>4.4293800268871797</v>
      </c>
      <c r="E9" s="92">
        <f t="shared" si="4"/>
        <v>9.4557531109186108</v>
      </c>
      <c r="F9" s="92">
        <f t="shared" si="4"/>
        <v>5.7060069454262239</v>
      </c>
      <c r="G9" s="92">
        <f t="shared" si="4"/>
        <v>10.134872877108112</v>
      </c>
      <c r="H9" s="92">
        <f t="shared" si="4"/>
        <v>4.375014458927649</v>
      </c>
      <c r="I9" s="92">
        <f t="shared" si="4"/>
        <v>4.9152642577879</v>
      </c>
      <c r="J9" s="92">
        <f t="shared" si="4"/>
        <v>3.1397079425138736</v>
      </c>
      <c r="K9" s="92">
        <f t="shared" si="4"/>
        <v>5.7811291072993809</v>
      </c>
      <c r="L9" s="92">
        <f t="shared" si="4"/>
        <v>4.0766464541568448</v>
      </c>
      <c r="M9" s="92">
        <f t="shared" si="4"/>
        <v>6.0128575210843298</v>
      </c>
      <c r="N9" s="92">
        <f t="shared" si="4"/>
        <v>6.5375559399845251</v>
      </c>
      <c r="O9" s="92">
        <f t="shared" si="4"/>
        <v>7.8445144756357426</v>
      </c>
      <c r="P9" s="92">
        <f t="shared" si="4"/>
        <v>2.089475700004884</v>
      </c>
      <c r="Q9" s="92">
        <f t="shared" si="4"/>
        <v>2.4780674133042697</v>
      </c>
      <c r="R9" s="92">
        <f t="shared" si="4"/>
        <v>7.6494796071284439</v>
      </c>
      <c r="S9" s="92">
        <f t="shared" si="4"/>
        <v>5.4720293651181269</v>
      </c>
      <c r="T9" s="92">
        <f t="shared" si="4"/>
        <v>2.8642171743785232</v>
      </c>
      <c r="U9" s="93">
        <f t="shared" si="4"/>
        <v>3.2403420789496007</v>
      </c>
      <c r="V9" s="59"/>
      <c r="W9" s="2"/>
    </row>
    <row r="10" spans="1:23" ht="22.5" customHeight="1">
      <c r="A10" s="96" t="s">
        <v>77</v>
      </c>
      <c r="B10" s="97">
        <f>SUM(C10:U10)</f>
        <v>1647377</v>
      </c>
      <c r="C10" s="98">
        <v>61063</v>
      </c>
      <c r="D10" s="98">
        <v>74656</v>
      </c>
      <c r="E10" s="98">
        <v>155636</v>
      </c>
      <c r="F10" s="98">
        <v>100568</v>
      </c>
      <c r="G10" s="98">
        <v>173980</v>
      </c>
      <c r="H10" s="98">
        <v>70651</v>
      </c>
      <c r="I10" s="98">
        <v>82756</v>
      </c>
      <c r="J10" s="98">
        <v>51542</v>
      </c>
      <c r="K10" s="98">
        <v>84650</v>
      </c>
      <c r="L10" s="98">
        <v>67109</v>
      </c>
      <c r="M10" s="98">
        <v>99684</v>
      </c>
      <c r="N10" s="98">
        <v>104434</v>
      </c>
      <c r="O10" s="98">
        <v>129434</v>
      </c>
      <c r="P10" s="98">
        <v>32750</v>
      </c>
      <c r="Q10" s="98">
        <v>41253</v>
      </c>
      <c r="R10" s="98">
        <v>126238</v>
      </c>
      <c r="S10" s="98">
        <v>89690</v>
      </c>
      <c r="T10" s="98">
        <v>47579</v>
      </c>
      <c r="U10" s="99">
        <v>53704</v>
      </c>
      <c r="V10" s="59"/>
      <c r="W10" s="2"/>
    </row>
    <row r="11" spans="1:23" ht="22.5" customHeight="1">
      <c r="A11" s="74" t="s">
        <v>78</v>
      </c>
      <c r="B11" s="75">
        <f>B10/31</f>
        <v>53141.193548387098</v>
      </c>
      <c r="C11" s="76">
        <f t="shared" ref="C11:U11" si="5">C10/31</f>
        <v>1969.7741935483871</v>
      </c>
      <c r="D11" s="76">
        <f t="shared" si="5"/>
        <v>2408.2580645161293</v>
      </c>
      <c r="E11" s="76">
        <f t="shared" si="5"/>
        <v>5020.5161290322585</v>
      </c>
      <c r="F11" s="76">
        <f t="shared" si="5"/>
        <v>3244.1290322580644</v>
      </c>
      <c r="G11" s="76">
        <f t="shared" si="5"/>
        <v>5612.2580645161288</v>
      </c>
      <c r="H11" s="76">
        <f t="shared" si="5"/>
        <v>2279.0645161290322</v>
      </c>
      <c r="I11" s="76">
        <f t="shared" si="5"/>
        <v>2669.5483870967741</v>
      </c>
      <c r="J11" s="76">
        <f t="shared" si="5"/>
        <v>1662.6451612903227</v>
      </c>
      <c r="K11" s="76">
        <f t="shared" si="5"/>
        <v>2730.6451612903224</v>
      </c>
      <c r="L11" s="76">
        <f t="shared" si="5"/>
        <v>2164.8064516129034</v>
      </c>
      <c r="M11" s="76">
        <f t="shared" si="5"/>
        <v>3215.6129032258063</v>
      </c>
      <c r="N11" s="76">
        <f t="shared" si="5"/>
        <v>3368.8387096774195</v>
      </c>
      <c r="O11" s="76">
        <f t="shared" si="5"/>
        <v>4175.2903225806449</v>
      </c>
      <c r="P11" s="76">
        <f t="shared" si="5"/>
        <v>1056.4516129032259</v>
      </c>
      <c r="Q11" s="76">
        <f t="shared" si="5"/>
        <v>1330.741935483871</v>
      </c>
      <c r="R11" s="76">
        <f t="shared" si="5"/>
        <v>4072.1935483870966</v>
      </c>
      <c r="S11" s="76">
        <f t="shared" si="5"/>
        <v>2893.2258064516127</v>
      </c>
      <c r="T11" s="76">
        <f t="shared" si="5"/>
        <v>1534.8064516129032</v>
      </c>
      <c r="U11" s="77">
        <f t="shared" si="5"/>
        <v>1732.3870967741937</v>
      </c>
      <c r="V11" s="59"/>
      <c r="W11" s="2"/>
    </row>
    <row r="12" spans="1:23" ht="22.5" customHeight="1">
      <c r="A12" s="90" t="s">
        <v>79</v>
      </c>
      <c r="B12" s="91">
        <f>B11/$B$11*100</f>
        <v>100</v>
      </c>
      <c r="C12" s="100">
        <f t="shared" ref="C12:U12" si="6">C11/$B$11*100</f>
        <v>3.7066803773513892</v>
      </c>
      <c r="D12" s="100">
        <f t="shared" si="6"/>
        <v>4.5318102656526102</v>
      </c>
      <c r="E12" s="100">
        <f t="shared" si="6"/>
        <v>9.4475035161957468</v>
      </c>
      <c r="F12" s="100">
        <f t="shared" si="6"/>
        <v>6.104734981731565</v>
      </c>
      <c r="G12" s="100">
        <f t="shared" si="6"/>
        <v>10.561031263639105</v>
      </c>
      <c r="H12" s="100">
        <f t="shared" si="6"/>
        <v>4.2886965157337995</v>
      </c>
      <c r="I12" s="100">
        <f t="shared" si="6"/>
        <v>5.0235009958254846</v>
      </c>
      <c r="J12" s="100">
        <f t="shared" si="6"/>
        <v>3.1287313104407799</v>
      </c>
      <c r="K12" s="100">
        <f t="shared" si="6"/>
        <v>5.1384716431029442</v>
      </c>
      <c r="L12" s="100">
        <f t="shared" si="6"/>
        <v>4.0736880507619082</v>
      </c>
      <c r="M12" s="100">
        <f t="shared" si="6"/>
        <v>6.0510739193275125</v>
      </c>
      <c r="N12" s="100">
        <f t="shared" si="6"/>
        <v>6.3394110759103715</v>
      </c>
      <c r="O12" s="100">
        <f t="shared" si="6"/>
        <v>7.8569750579254167</v>
      </c>
      <c r="P12" s="100">
        <f t="shared" si="6"/>
        <v>1.9880088164397101</v>
      </c>
      <c r="Q12" s="100">
        <f t="shared" si="6"/>
        <v>2.5041626780026673</v>
      </c>
      <c r="R12" s="100">
        <f t="shared" si="6"/>
        <v>7.6629696784646137</v>
      </c>
      <c r="S12" s="100">
        <f t="shared" si="6"/>
        <v>5.4444125418771776</v>
      </c>
      <c r="T12" s="100">
        <f t="shared" si="6"/>
        <v>2.8881670680117546</v>
      </c>
      <c r="U12" s="101">
        <f t="shared" si="6"/>
        <v>3.2599702436054407</v>
      </c>
      <c r="V12" s="59"/>
      <c r="W12" s="2"/>
    </row>
    <row r="13" spans="1:23" ht="22.5" customHeight="1">
      <c r="A13" s="82" t="s">
        <v>80</v>
      </c>
      <c r="B13" s="83">
        <f>SUM(C13:U13)</f>
        <v>1506681</v>
      </c>
      <c r="C13" s="94">
        <v>60404</v>
      </c>
      <c r="D13" s="94">
        <v>69504</v>
      </c>
      <c r="E13" s="94">
        <v>135911</v>
      </c>
      <c r="F13" s="94">
        <v>85735</v>
      </c>
      <c r="G13" s="94">
        <v>155749</v>
      </c>
      <c r="H13" s="94">
        <v>66517</v>
      </c>
      <c r="I13" s="94">
        <v>78545</v>
      </c>
      <c r="J13" s="94">
        <v>47890</v>
      </c>
      <c r="K13" s="94">
        <v>78983</v>
      </c>
      <c r="L13" s="94">
        <v>63771</v>
      </c>
      <c r="M13" s="94">
        <v>91000</v>
      </c>
      <c r="N13" s="94">
        <v>94903</v>
      </c>
      <c r="O13" s="94">
        <v>118043</v>
      </c>
      <c r="P13" s="94">
        <v>31584</v>
      </c>
      <c r="Q13" s="94">
        <v>37023</v>
      </c>
      <c r="R13" s="94">
        <v>112541</v>
      </c>
      <c r="S13" s="94">
        <v>81271</v>
      </c>
      <c r="T13" s="94">
        <v>44442</v>
      </c>
      <c r="U13" s="95">
        <v>52865</v>
      </c>
      <c r="V13" s="59"/>
      <c r="W13" s="2"/>
    </row>
    <row r="14" spans="1:23" ht="22.5" customHeight="1">
      <c r="A14" s="74" t="s">
        <v>81</v>
      </c>
      <c r="B14" s="75">
        <f>B13/30</f>
        <v>50222.7</v>
      </c>
      <c r="C14" s="76">
        <f t="shared" ref="C14:U14" si="7">C13/30</f>
        <v>2013.4666666666667</v>
      </c>
      <c r="D14" s="76">
        <f t="shared" si="7"/>
        <v>2316.8000000000002</v>
      </c>
      <c r="E14" s="76">
        <f t="shared" si="7"/>
        <v>4530.3666666666668</v>
      </c>
      <c r="F14" s="76">
        <f t="shared" si="7"/>
        <v>2857.8333333333335</v>
      </c>
      <c r="G14" s="76">
        <f t="shared" si="7"/>
        <v>5191.6333333333332</v>
      </c>
      <c r="H14" s="76">
        <f t="shared" si="7"/>
        <v>2217.2333333333331</v>
      </c>
      <c r="I14" s="76">
        <f t="shared" si="7"/>
        <v>2618.1666666666665</v>
      </c>
      <c r="J14" s="76">
        <f t="shared" si="7"/>
        <v>1596.3333333333333</v>
      </c>
      <c r="K14" s="76">
        <f t="shared" si="7"/>
        <v>2632.7666666666669</v>
      </c>
      <c r="L14" s="76">
        <f t="shared" si="7"/>
        <v>2125.6999999999998</v>
      </c>
      <c r="M14" s="76">
        <f t="shared" si="7"/>
        <v>3033.3333333333335</v>
      </c>
      <c r="N14" s="76">
        <f t="shared" si="7"/>
        <v>3163.4333333333334</v>
      </c>
      <c r="O14" s="76">
        <f t="shared" si="7"/>
        <v>3934.7666666666669</v>
      </c>
      <c r="P14" s="76">
        <f t="shared" si="7"/>
        <v>1052.8</v>
      </c>
      <c r="Q14" s="76">
        <f t="shared" si="7"/>
        <v>1234.0999999999999</v>
      </c>
      <c r="R14" s="76">
        <f t="shared" si="7"/>
        <v>3751.3666666666668</v>
      </c>
      <c r="S14" s="76">
        <f t="shared" si="7"/>
        <v>2709.0333333333333</v>
      </c>
      <c r="T14" s="76">
        <f t="shared" si="7"/>
        <v>1481.4</v>
      </c>
      <c r="U14" s="77">
        <f t="shared" si="7"/>
        <v>1762.1666666666667</v>
      </c>
      <c r="V14" s="59"/>
      <c r="W14" s="2"/>
    </row>
    <row r="15" spans="1:23" ht="22.5" customHeight="1" thickBot="1">
      <c r="A15" s="78" t="s">
        <v>5</v>
      </c>
      <c r="B15" s="79">
        <f>B14/$B$14*100</f>
        <v>100</v>
      </c>
      <c r="C15" s="80">
        <f t="shared" ref="C15:U15" si="8">C14/$B$14*100</f>
        <v>4.0090769047993575</v>
      </c>
      <c r="D15" s="80">
        <f t="shared" si="8"/>
        <v>4.6130534598896524</v>
      </c>
      <c r="E15" s="80">
        <f t="shared" si="8"/>
        <v>9.0205557778985739</v>
      </c>
      <c r="F15" s="80">
        <f t="shared" si="8"/>
        <v>5.6903219726007039</v>
      </c>
      <c r="G15" s="80">
        <f t="shared" si="8"/>
        <v>10.337224667995415</v>
      </c>
      <c r="H15" s="80">
        <f t="shared" si="8"/>
        <v>4.4148031335100129</v>
      </c>
      <c r="I15" s="80">
        <f t="shared" si="8"/>
        <v>5.2131141230293601</v>
      </c>
      <c r="J15" s="80">
        <f t="shared" si="8"/>
        <v>3.1785095849751874</v>
      </c>
      <c r="K15" s="80">
        <f t="shared" si="8"/>
        <v>5.2421846429337071</v>
      </c>
      <c r="L15" s="80">
        <f t="shared" si="8"/>
        <v>4.2325482301827657</v>
      </c>
      <c r="M15" s="80">
        <f t="shared" si="8"/>
        <v>6.0397655509029455</v>
      </c>
      <c r="N15" s="80">
        <f t="shared" si="8"/>
        <v>6.2988117590916728</v>
      </c>
      <c r="O15" s="80">
        <f t="shared" si="8"/>
        <v>7.8346378563212786</v>
      </c>
      <c r="P15" s="80">
        <f t="shared" si="8"/>
        <v>2.0962632435133912</v>
      </c>
      <c r="Q15" s="80">
        <f t="shared" si="8"/>
        <v>2.4572553845173593</v>
      </c>
      <c r="R15" s="80">
        <f t="shared" si="8"/>
        <v>7.4694643391666853</v>
      </c>
      <c r="S15" s="80">
        <f t="shared" si="8"/>
        <v>5.39404160535641</v>
      </c>
      <c r="T15" s="80">
        <f t="shared" si="8"/>
        <v>2.9496622045409748</v>
      </c>
      <c r="U15" s="81">
        <f t="shared" si="8"/>
        <v>3.5087055587745519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5" sqref="B5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6" t="s">
        <v>82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83</v>
      </c>
      <c r="U2" s="508"/>
      <c r="V2" s="57"/>
    </row>
    <row r="3" spans="1:23" s="55" customFormat="1" ht="27.75" customHeight="1">
      <c r="A3" s="285" t="s">
        <v>84</v>
      </c>
      <c r="B3" s="286" t="s">
        <v>85</v>
      </c>
      <c r="C3" s="287" t="s">
        <v>6</v>
      </c>
      <c r="D3" s="288" t="s">
        <v>86</v>
      </c>
      <c r="E3" s="286" t="s">
        <v>7</v>
      </c>
      <c r="F3" s="288" t="s">
        <v>87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88</v>
      </c>
      <c r="O3" s="286" t="s">
        <v>15</v>
      </c>
      <c r="P3" s="287" t="s">
        <v>89</v>
      </c>
      <c r="Q3" s="286" t="s">
        <v>90</v>
      </c>
      <c r="R3" s="286" t="s">
        <v>91</v>
      </c>
      <c r="S3" s="286" t="s">
        <v>92</v>
      </c>
      <c r="T3" s="286" t="s">
        <v>93</v>
      </c>
      <c r="U3" s="289" t="s">
        <v>94</v>
      </c>
      <c r="V3" s="259"/>
    </row>
    <row r="4" spans="1:23" ht="22.5" customHeight="1">
      <c r="A4" s="68" t="s">
        <v>0</v>
      </c>
      <c r="B4" s="4">
        <f>SUM(C4:U4)</f>
        <v>4236914</v>
      </c>
      <c r="C4" s="290">
        <f>SUM(C7,C10,C13)</f>
        <v>168381</v>
      </c>
      <c r="D4" s="290">
        <f t="shared" ref="D4:T4" si="0">SUM(D7,D10,D13)</f>
        <v>189162</v>
      </c>
      <c r="E4" s="290">
        <f t="shared" si="0"/>
        <v>368862</v>
      </c>
      <c r="F4" s="290">
        <f t="shared" si="0"/>
        <v>254297</v>
      </c>
      <c r="G4" s="290">
        <f t="shared" si="0"/>
        <v>455014</v>
      </c>
      <c r="H4" s="290">
        <f t="shared" si="0"/>
        <v>186598</v>
      </c>
      <c r="I4" s="290">
        <f t="shared" si="0"/>
        <v>221630</v>
      </c>
      <c r="J4" s="290">
        <f t="shared" si="0"/>
        <v>136132</v>
      </c>
      <c r="K4" s="290">
        <f t="shared" si="0"/>
        <v>220901</v>
      </c>
      <c r="L4" s="290">
        <f t="shared" si="0"/>
        <v>179107</v>
      </c>
      <c r="M4" s="290">
        <f t="shared" si="0"/>
        <v>252760</v>
      </c>
      <c r="N4" s="290">
        <f t="shared" si="0"/>
        <v>259980</v>
      </c>
      <c r="O4" s="290">
        <f t="shared" si="0"/>
        <v>333657</v>
      </c>
      <c r="P4" s="290">
        <f t="shared" si="0"/>
        <v>89696</v>
      </c>
      <c r="Q4" s="290">
        <f t="shared" si="0"/>
        <v>101997</v>
      </c>
      <c r="R4" s="290">
        <f t="shared" si="0"/>
        <v>309622</v>
      </c>
      <c r="S4" s="290">
        <f t="shared" si="0"/>
        <v>232565</v>
      </c>
      <c r="T4" s="290">
        <f t="shared" si="0"/>
        <v>126871</v>
      </c>
      <c r="U4" s="291">
        <f>SUM(U7,U10,U13)</f>
        <v>149682</v>
      </c>
      <c r="V4" s="2"/>
      <c r="W4" s="2"/>
    </row>
    <row r="5" spans="1:23" ht="22.5" customHeight="1">
      <c r="A5" s="72" t="s">
        <v>95</v>
      </c>
      <c r="B5" s="4">
        <f>B4/92</f>
        <v>46053.413043478264</v>
      </c>
      <c r="C5" s="4">
        <f t="shared" ref="C5:U5" si="1">C4/92</f>
        <v>1830.2282608695652</v>
      </c>
      <c r="D5" s="4">
        <f t="shared" si="1"/>
        <v>2056.108695652174</v>
      </c>
      <c r="E5" s="4">
        <f t="shared" si="1"/>
        <v>4009.3695652173915</v>
      </c>
      <c r="F5" s="4">
        <f t="shared" si="1"/>
        <v>2764.0978260869565</v>
      </c>
      <c r="G5" s="4">
        <f t="shared" si="1"/>
        <v>4945.804347826087</v>
      </c>
      <c r="H5" s="4">
        <f t="shared" si="1"/>
        <v>2028.2391304347825</v>
      </c>
      <c r="I5" s="4">
        <f t="shared" si="1"/>
        <v>2409.021739130435</v>
      </c>
      <c r="J5" s="4">
        <f t="shared" si="1"/>
        <v>1479.695652173913</v>
      </c>
      <c r="K5" s="4">
        <f t="shared" si="1"/>
        <v>2401.0978260869565</v>
      </c>
      <c r="L5" s="4">
        <f t="shared" si="1"/>
        <v>1946.8152173913043</v>
      </c>
      <c r="M5" s="4">
        <f t="shared" si="1"/>
        <v>2747.391304347826</v>
      </c>
      <c r="N5" s="4">
        <f t="shared" si="1"/>
        <v>2825.8695652173915</v>
      </c>
      <c r="O5" s="4">
        <f t="shared" si="1"/>
        <v>3626.7065217391305</v>
      </c>
      <c r="P5" s="4">
        <f t="shared" si="1"/>
        <v>974.95652173913038</v>
      </c>
      <c r="Q5" s="4">
        <f t="shared" si="1"/>
        <v>1108.6630434782608</v>
      </c>
      <c r="R5" s="4">
        <f t="shared" si="1"/>
        <v>3365.4565217391305</v>
      </c>
      <c r="S5" s="4">
        <f t="shared" si="1"/>
        <v>2527.8804347826085</v>
      </c>
      <c r="T5" s="4">
        <f t="shared" si="1"/>
        <v>1379.0326086956522</v>
      </c>
      <c r="U5" s="5">
        <f t="shared" si="1"/>
        <v>1626.9782608695652</v>
      </c>
      <c r="V5" s="2"/>
      <c r="W5" s="2"/>
    </row>
    <row r="6" spans="1:23" ht="22.5" customHeight="1">
      <c r="A6" s="86" t="s">
        <v>96</v>
      </c>
      <c r="B6" s="13">
        <f>B5/$B$5*100</f>
        <v>100</v>
      </c>
      <c r="C6" s="14">
        <f t="shared" ref="C6:U6" si="2">C5/$B$5*100</f>
        <v>3.9741425008862583</v>
      </c>
      <c r="D6" s="14">
        <f t="shared" si="2"/>
        <v>4.4646174078586442</v>
      </c>
      <c r="E6" s="14">
        <f t="shared" si="2"/>
        <v>8.7059118971968754</v>
      </c>
      <c r="F6" s="14">
        <f t="shared" si="2"/>
        <v>6.0019391472189421</v>
      </c>
      <c r="G6" s="14">
        <f t="shared" si="2"/>
        <v>10.739278635346386</v>
      </c>
      <c r="H6" s="14">
        <f t="shared" si="2"/>
        <v>4.4041016645605735</v>
      </c>
      <c r="I6" s="14">
        <f t="shared" si="2"/>
        <v>5.2309298701838181</v>
      </c>
      <c r="J6" s="14">
        <f t="shared" si="2"/>
        <v>3.2129988949504287</v>
      </c>
      <c r="K6" s="14">
        <f t="shared" si="2"/>
        <v>5.2137239509699747</v>
      </c>
      <c r="L6" s="14">
        <f t="shared" si="2"/>
        <v>4.2272984535442539</v>
      </c>
      <c r="M6" s="14">
        <f t="shared" si="2"/>
        <v>5.9656627441576582</v>
      </c>
      <c r="N6" s="14">
        <f t="shared" si="2"/>
        <v>6.1360697904182144</v>
      </c>
      <c r="O6" s="14">
        <f t="shared" si="2"/>
        <v>7.8750005310468882</v>
      </c>
      <c r="P6" s="14">
        <f t="shared" si="2"/>
        <v>2.1170125237377957</v>
      </c>
      <c r="Q6" s="14">
        <f t="shared" si="2"/>
        <v>2.4073417586479211</v>
      </c>
      <c r="R6" s="14">
        <f t="shared" si="2"/>
        <v>7.3077244428374044</v>
      </c>
      <c r="S6" s="14">
        <f t="shared" si="2"/>
        <v>5.4890186583914602</v>
      </c>
      <c r="T6" s="14">
        <f t="shared" si="2"/>
        <v>2.9944199953079056</v>
      </c>
      <c r="U6" s="15">
        <f t="shared" si="2"/>
        <v>3.5328071327385921</v>
      </c>
      <c r="V6" s="2"/>
      <c r="W6" s="2"/>
    </row>
    <row r="7" spans="1:23" ht="22.5" customHeight="1">
      <c r="A7" s="82" t="s">
        <v>97</v>
      </c>
      <c r="B7" s="12">
        <f>SUM(C7:U7)</f>
        <v>1469133</v>
      </c>
      <c r="C7" s="292">
        <v>58568</v>
      </c>
      <c r="D7" s="292">
        <v>65276</v>
      </c>
      <c r="E7" s="292">
        <v>123171</v>
      </c>
      <c r="F7" s="292">
        <v>90578</v>
      </c>
      <c r="G7" s="292">
        <v>160964</v>
      </c>
      <c r="H7" s="292">
        <v>66263</v>
      </c>
      <c r="I7" s="292">
        <v>74598</v>
      </c>
      <c r="J7" s="292">
        <v>47173</v>
      </c>
      <c r="K7" s="292">
        <v>75887</v>
      </c>
      <c r="L7" s="292">
        <v>62171</v>
      </c>
      <c r="M7" s="292">
        <v>86926</v>
      </c>
      <c r="N7" s="292">
        <v>90517</v>
      </c>
      <c r="O7" s="292">
        <v>116794</v>
      </c>
      <c r="P7" s="292">
        <v>34057</v>
      </c>
      <c r="Q7" s="292">
        <v>35417</v>
      </c>
      <c r="R7" s="292">
        <v>106523</v>
      </c>
      <c r="S7" s="292">
        <v>78152</v>
      </c>
      <c r="T7" s="292">
        <v>44184</v>
      </c>
      <c r="U7" s="293">
        <v>51914</v>
      </c>
      <c r="V7" s="2"/>
      <c r="W7" s="2"/>
    </row>
    <row r="8" spans="1:23" ht="22.5" customHeight="1">
      <c r="A8" s="74" t="s">
        <v>95</v>
      </c>
      <c r="B8" s="6">
        <f>B7/31</f>
        <v>47391.387096774197</v>
      </c>
      <c r="C8" s="294">
        <f>C7/31</f>
        <v>1889.2903225806451</v>
      </c>
      <c r="D8" s="294">
        <f t="shared" ref="D8:U8" si="3">D7/31</f>
        <v>2105.6774193548385</v>
      </c>
      <c r="E8" s="294">
        <f t="shared" si="3"/>
        <v>3973.2580645161293</v>
      </c>
      <c r="F8" s="294">
        <f t="shared" si="3"/>
        <v>2921.8709677419356</v>
      </c>
      <c r="G8" s="294">
        <f t="shared" si="3"/>
        <v>5192.3870967741932</v>
      </c>
      <c r="H8" s="294">
        <f t="shared" si="3"/>
        <v>2137.516129032258</v>
      </c>
      <c r="I8" s="294">
        <f t="shared" si="3"/>
        <v>2406.3870967741937</v>
      </c>
      <c r="J8" s="294">
        <f t="shared" si="3"/>
        <v>1521.7096774193549</v>
      </c>
      <c r="K8" s="294">
        <f t="shared" si="3"/>
        <v>2447.9677419354839</v>
      </c>
      <c r="L8" s="294">
        <f t="shared" si="3"/>
        <v>2005.516129032258</v>
      </c>
      <c r="M8" s="294">
        <f t="shared" si="3"/>
        <v>2804.0645161290322</v>
      </c>
      <c r="N8" s="294">
        <f t="shared" si="3"/>
        <v>2919.9032258064517</v>
      </c>
      <c r="O8" s="294">
        <f t="shared" si="3"/>
        <v>3767.5483870967741</v>
      </c>
      <c r="P8" s="294">
        <f t="shared" si="3"/>
        <v>1098.6129032258063</v>
      </c>
      <c r="Q8" s="294">
        <f t="shared" si="3"/>
        <v>1142.483870967742</v>
      </c>
      <c r="R8" s="294">
        <f t="shared" si="3"/>
        <v>3436.2258064516127</v>
      </c>
      <c r="S8" s="294">
        <f t="shared" si="3"/>
        <v>2521.0322580645161</v>
      </c>
      <c r="T8" s="294">
        <f t="shared" si="3"/>
        <v>1425.2903225806451</v>
      </c>
      <c r="U8" s="295">
        <f t="shared" si="3"/>
        <v>1674.6451612903227</v>
      </c>
      <c r="V8" s="59"/>
      <c r="W8" s="2"/>
    </row>
    <row r="9" spans="1:23" ht="22.5" customHeight="1">
      <c r="A9" s="90" t="s">
        <v>96</v>
      </c>
      <c r="B9" s="16">
        <f>B8/$B$8*100</f>
        <v>100</v>
      </c>
      <c r="C9" s="296">
        <f>C7/$B$7*100</f>
        <v>3.9865689491693397</v>
      </c>
      <c r="D9" s="296">
        <f t="shared" ref="D9:U9" si="4">D7/$B$7*100</f>
        <v>4.443164778137854</v>
      </c>
      <c r="E9" s="296">
        <f t="shared" si="4"/>
        <v>8.3839243962255274</v>
      </c>
      <c r="F9" s="296">
        <f t="shared" si="4"/>
        <v>6.1654050382096104</v>
      </c>
      <c r="G9" s="296">
        <f t="shared" si="4"/>
        <v>10.956394009255799</v>
      </c>
      <c r="H9" s="296">
        <f t="shared" si="4"/>
        <v>4.5103472592338472</v>
      </c>
      <c r="I9" s="296">
        <f t="shared" si="4"/>
        <v>5.0776886776078136</v>
      </c>
      <c r="J9" s="296">
        <f t="shared" si="4"/>
        <v>3.2109414191907741</v>
      </c>
      <c r="K9" s="296">
        <f t="shared" si="4"/>
        <v>5.1654275004373327</v>
      </c>
      <c r="L9" s="296">
        <f t="shared" si="4"/>
        <v>4.2318156354802463</v>
      </c>
      <c r="M9" s="296">
        <f t="shared" si="4"/>
        <v>5.9168230514187616</v>
      </c>
      <c r="N9" s="296">
        <f t="shared" si="4"/>
        <v>6.1612529294488656</v>
      </c>
      <c r="O9" s="296">
        <f t="shared" si="4"/>
        <v>7.9498588623358124</v>
      </c>
      <c r="P9" s="296">
        <f t="shared" si="4"/>
        <v>2.3181699682738048</v>
      </c>
      <c r="Q9" s="296">
        <f t="shared" si="4"/>
        <v>2.4107415734314048</v>
      </c>
      <c r="R9" s="296">
        <f t="shared" si="4"/>
        <v>7.2507390413257333</v>
      </c>
      <c r="S9" s="296">
        <f t="shared" si="4"/>
        <v>5.3196000634387763</v>
      </c>
      <c r="T9" s="296">
        <f t="shared" si="4"/>
        <v>3.0074880899142555</v>
      </c>
      <c r="U9" s="297">
        <f t="shared" si="4"/>
        <v>3.5336487574644369</v>
      </c>
      <c r="V9" s="59"/>
      <c r="W9" s="2"/>
    </row>
    <row r="10" spans="1:23" ht="22.5" customHeight="1">
      <c r="A10" s="96" t="s">
        <v>98</v>
      </c>
      <c r="B10" s="18">
        <f>SUM(C10:U10)</f>
        <v>1316793</v>
      </c>
      <c r="C10" s="298">
        <v>53408</v>
      </c>
      <c r="D10" s="298">
        <v>58732</v>
      </c>
      <c r="E10" s="298">
        <v>109337</v>
      </c>
      <c r="F10" s="298">
        <v>80741</v>
      </c>
      <c r="G10" s="298">
        <v>146235</v>
      </c>
      <c r="H10" s="298">
        <v>59649</v>
      </c>
      <c r="I10" s="298">
        <v>68416</v>
      </c>
      <c r="J10" s="298">
        <v>43458</v>
      </c>
      <c r="K10" s="298">
        <v>69684</v>
      </c>
      <c r="L10" s="298">
        <v>55055</v>
      </c>
      <c r="M10" s="298">
        <v>76828</v>
      </c>
      <c r="N10" s="298">
        <v>79736</v>
      </c>
      <c r="O10" s="298">
        <v>103770</v>
      </c>
      <c r="P10" s="298">
        <v>24388</v>
      </c>
      <c r="Q10" s="298">
        <v>31452</v>
      </c>
      <c r="R10" s="298">
        <v>93900</v>
      </c>
      <c r="S10" s="298">
        <v>74462</v>
      </c>
      <c r="T10" s="298">
        <v>39889</v>
      </c>
      <c r="U10" s="299">
        <v>47653</v>
      </c>
      <c r="V10" s="59"/>
      <c r="W10" s="2"/>
    </row>
    <row r="11" spans="1:23" ht="22.5" customHeight="1">
      <c r="A11" s="74" t="s">
        <v>95</v>
      </c>
      <c r="B11" s="6">
        <f>B10/31</f>
        <v>42477.193548387098</v>
      </c>
      <c r="C11" s="7">
        <f>C10/31</f>
        <v>1722.8387096774193</v>
      </c>
      <c r="D11" s="7">
        <f t="shared" ref="D11:U11" si="5">D10/31</f>
        <v>1894.5806451612902</v>
      </c>
      <c r="E11" s="7">
        <f t="shared" si="5"/>
        <v>3527</v>
      </c>
      <c r="F11" s="7">
        <f t="shared" si="5"/>
        <v>2604.5483870967741</v>
      </c>
      <c r="G11" s="7">
        <f t="shared" si="5"/>
        <v>4717.2580645161288</v>
      </c>
      <c r="H11" s="7">
        <f t="shared" si="5"/>
        <v>1924.1612903225807</v>
      </c>
      <c r="I11" s="7">
        <f t="shared" si="5"/>
        <v>2206.9677419354839</v>
      </c>
      <c r="J11" s="7">
        <f t="shared" si="5"/>
        <v>1401.8709677419354</v>
      </c>
      <c r="K11" s="7">
        <f t="shared" si="5"/>
        <v>2247.8709677419356</v>
      </c>
      <c r="L11" s="7">
        <f t="shared" si="5"/>
        <v>1775.9677419354839</v>
      </c>
      <c r="M11" s="7">
        <f t="shared" si="5"/>
        <v>2478.3225806451615</v>
      </c>
      <c r="N11" s="7">
        <f t="shared" si="5"/>
        <v>2572.1290322580644</v>
      </c>
      <c r="O11" s="7">
        <f t="shared" si="5"/>
        <v>3347.4193548387098</v>
      </c>
      <c r="P11" s="7">
        <f t="shared" si="5"/>
        <v>786.70967741935488</v>
      </c>
      <c r="Q11" s="7">
        <f t="shared" si="5"/>
        <v>1014.5806451612904</v>
      </c>
      <c r="R11" s="7">
        <f t="shared" si="5"/>
        <v>3029.0322580645161</v>
      </c>
      <c r="S11" s="7">
        <f t="shared" si="5"/>
        <v>2402</v>
      </c>
      <c r="T11" s="7">
        <f t="shared" si="5"/>
        <v>1286.741935483871</v>
      </c>
      <c r="U11" s="8">
        <f t="shared" si="5"/>
        <v>1537.1935483870968</v>
      </c>
      <c r="V11" s="59"/>
      <c r="W11" s="2"/>
    </row>
    <row r="12" spans="1:23" ht="22.5" customHeight="1">
      <c r="A12" s="90" t="s">
        <v>96</v>
      </c>
      <c r="B12" s="16">
        <f>B11/$B$11*100</f>
        <v>100</v>
      </c>
      <c r="C12" s="19">
        <f t="shared" ref="C12:U12" si="6">C11/$B$11*100</f>
        <v>4.0559146350261583</v>
      </c>
      <c r="D12" s="19">
        <f t="shared" si="6"/>
        <v>4.4602302715764734</v>
      </c>
      <c r="E12" s="19">
        <f t="shared" si="6"/>
        <v>8.3032792549778129</v>
      </c>
      <c r="F12" s="19">
        <f t="shared" si="6"/>
        <v>6.1316395211699941</v>
      </c>
      <c r="G12" s="19">
        <f t="shared" si="6"/>
        <v>11.105390141047225</v>
      </c>
      <c r="H12" s="19">
        <f t="shared" si="6"/>
        <v>4.5298691593895173</v>
      </c>
      <c r="I12" s="19">
        <f t="shared" si="6"/>
        <v>5.1956533790808423</v>
      </c>
      <c r="J12" s="19">
        <f t="shared" si="6"/>
        <v>3.3002909341103726</v>
      </c>
      <c r="K12" s="19">
        <f t="shared" si="6"/>
        <v>5.2919479371472971</v>
      </c>
      <c r="L12" s="19">
        <f t="shared" si="6"/>
        <v>4.1809912415998562</v>
      </c>
      <c r="M12" s="19">
        <f t="shared" si="6"/>
        <v>5.834478160196781</v>
      </c>
      <c r="N12" s="19">
        <f t="shared" si="6"/>
        <v>6.0553177302734751</v>
      </c>
      <c r="O12" s="19">
        <f t="shared" si="6"/>
        <v>7.8805096928674434</v>
      </c>
      <c r="P12" s="19">
        <f t="shared" si="6"/>
        <v>1.852075459088862</v>
      </c>
      <c r="Q12" s="19">
        <f t="shared" si="6"/>
        <v>2.3885303156988229</v>
      </c>
      <c r="R12" s="19">
        <f t="shared" si="6"/>
        <v>7.1309613583911817</v>
      </c>
      <c r="S12" s="19">
        <f t="shared" si="6"/>
        <v>5.6547991977478613</v>
      </c>
      <c r="T12" s="19">
        <f t="shared" si="6"/>
        <v>3.0292536488271122</v>
      </c>
      <c r="U12" s="20">
        <f t="shared" si="6"/>
        <v>3.6188679617829074</v>
      </c>
      <c r="V12" s="59"/>
      <c r="W12" s="2"/>
    </row>
    <row r="13" spans="1:23" ht="22.5" customHeight="1">
      <c r="A13" s="82" t="s">
        <v>99</v>
      </c>
      <c r="B13" s="12">
        <f>SUM(C13:U13)</f>
        <v>1450988</v>
      </c>
      <c r="C13" s="17">
        <v>56405</v>
      </c>
      <c r="D13" s="17">
        <v>65154</v>
      </c>
      <c r="E13" s="17">
        <v>136354</v>
      </c>
      <c r="F13" s="17">
        <v>82978</v>
      </c>
      <c r="G13" s="17">
        <v>147815</v>
      </c>
      <c r="H13" s="17">
        <v>60686</v>
      </c>
      <c r="I13" s="17">
        <v>78616</v>
      </c>
      <c r="J13" s="17">
        <v>45501</v>
      </c>
      <c r="K13" s="17">
        <v>75330</v>
      </c>
      <c r="L13" s="17">
        <v>61881</v>
      </c>
      <c r="M13" s="17">
        <v>89006</v>
      </c>
      <c r="N13" s="17">
        <v>89727</v>
      </c>
      <c r="O13" s="17">
        <v>113093</v>
      </c>
      <c r="P13" s="17">
        <v>31251</v>
      </c>
      <c r="Q13" s="17">
        <v>35128</v>
      </c>
      <c r="R13" s="17">
        <v>109199</v>
      </c>
      <c r="S13" s="17">
        <v>79951</v>
      </c>
      <c r="T13" s="17">
        <v>42798</v>
      </c>
      <c r="U13" s="300">
        <v>50115</v>
      </c>
      <c r="V13" s="59"/>
      <c r="W13" s="2"/>
    </row>
    <row r="14" spans="1:23" ht="22.5" customHeight="1">
      <c r="A14" s="74" t="s">
        <v>95</v>
      </c>
      <c r="B14" s="6">
        <f>B13/30</f>
        <v>48366.26666666667</v>
      </c>
      <c r="C14" s="7">
        <f>C13/30</f>
        <v>1880.1666666666667</v>
      </c>
      <c r="D14" s="7">
        <f t="shared" ref="D14:U14" si="7">D13/30</f>
        <v>2171.8000000000002</v>
      </c>
      <c r="E14" s="7">
        <f t="shared" si="7"/>
        <v>4545.1333333333332</v>
      </c>
      <c r="F14" s="7">
        <f t="shared" si="7"/>
        <v>2765.9333333333334</v>
      </c>
      <c r="G14" s="7">
        <f t="shared" si="7"/>
        <v>4927.166666666667</v>
      </c>
      <c r="H14" s="7">
        <f t="shared" si="7"/>
        <v>2022.8666666666666</v>
      </c>
      <c r="I14" s="7">
        <f t="shared" si="7"/>
        <v>2620.5333333333333</v>
      </c>
      <c r="J14" s="7">
        <f t="shared" si="7"/>
        <v>1516.7</v>
      </c>
      <c r="K14" s="7">
        <f t="shared" si="7"/>
        <v>2511</v>
      </c>
      <c r="L14" s="7">
        <f t="shared" si="7"/>
        <v>2062.6999999999998</v>
      </c>
      <c r="M14" s="7">
        <f t="shared" si="7"/>
        <v>2966.8666666666668</v>
      </c>
      <c r="N14" s="7">
        <f t="shared" si="7"/>
        <v>2990.9</v>
      </c>
      <c r="O14" s="7">
        <f t="shared" si="7"/>
        <v>3769.7666666666669</v>
      </c>
      <c r="P14" s="7">
        <f t="shared" si="7"/>
        <v>1041.7</v>
      </c>
      <c r="Q14" s="7">
        <f t="shared" si="7"/>
        <v>1170.9333333333334</v>
      </c>
      <c r="R14" s="7">
        <f t="shared" si="7"/>
        <v>3639.9666666666667</v>
      </c>
      <c r="S14" s="7">
        <f t="shared" si="7"/>
        <v>2665.0333333333333</v>
      </c>
      <c r="T14" s="7">
        <f t="shared" si="7"/>
        <v>1426.6</v>
      </c>
      <c r="U14" s="8">
        <f t="shared" si="7"/>
        <v>1670.5</v>
      </c>
      <c r="V14" s="59"/>
      <c r="W14" s="2"/>
    </row>
    <row r="15" spans="1:23" ht="22.5" customHeight="1" thickBot="1">
      <c r="A15" s="78" t="s">
        <v>96</v>
      </c>
      <c r="B15" s="9">
        <f>B14/$B$14*100</f>
        <v>100</v>
      </c>
      <c r="C15" s="10">
        <f t="shared" ref="C15:U15" si="8">C14/$B$14*100</f>
        <v>3.8873512392935017</v>
      </c>
      <c r="D15" s="10">
        <f t="shared" si="8"/>
        <v>4.4903196994048198</v>
      </c>
      <c r="E15" s="10">
        <f t="shared" si="8"/>
        <v>9.3973209978304428</v>
      </c>
      <c r="F15" s="10">
        <f t="shared" si="8"/>
        <v>5.7187240693927173</v>
      </c>
      <c r="G15" s="10">
        <f t="shared" si="8"/>
        <v>10.187196586050334</v>
      </c>
      <c r="H15" s="10">
        <f t="shared" si="8"/>
        <v>4.1823915842170978</v>
      </c>
      <c r="I15" s="10">
        <f t="shared" si="8"/>
        <v>5.4181013213065849</v>
      </c>
      <c r="J15" s="10">
        <f t="shared" si="8"/>
        <v>3.1358632876357353</v>
      </c>
      <c r="K15" s="10">
        <f t="shared" si="8"/>
        <v>5.1916349411573348</v>
      </c>
      <c r="L15" s="10">
        <f t="shared" si="8"/>
        <v>4.2647492605038764</v>
      </c>
      <c r="M15" s="10">
        <f t="shared" si="8"/>
        <v>6.1341651343774037</v>
      </c>
      <c r="N15" s="10">
        <f t="shared" si="8"/>
        <v>6.1838554143797184</v>
      </c>
      <c r="O15" s="10">
        <f t="shared" si="8"/>
        <v>7.7942064303770948</v>
      </c>
      <c r="P15" s="10">
        <f t="shared" si="8"/>
        <v>2.1537738423749886</v>
      </c>
      <c r="Q15" s="10">
        <f t="shared" si="8"/>
        <v>2.4209710900434738</v>
      </c>
      <c r="R15" s="10">
        <f t="shared" si="8"/>
        <v>7.5258375672300524</v>
      </c>
      <c r="S15" s="10">
        <f t="shared" si="8"/>
        <v>5.5101075956520651</v>
      </c>
      <c r="T15" s="10">
        <f t="shared" si="8"/>
        <v>2.9495764265452227</v>
      </c>
      <c r="U15" s="11">
        <f t="shared" si="8"/>
        <v>3.4538535122275302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K22" sqref="K22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6" t="s">
        <v>100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2</v>
      </c>
      <c r="U2" s="508"/>
      <c r="V2" s="57"/>
    </row>
    <row r="3" spans="1:23" s="55" customFormat="1" ht="27.75" customHeight="1">
      <c r="A3" s="285" t="s">
        <v>3</v>
      </c>
      <c r="B3" s="286" t="s">
        <v>1</v>
      </c>
      <c r="C3" s="287" t="s">
        <v>6</v>
      </c>
      <c r="D3" s="288" t="s">
        <v>65</v>
      </c>
      <c r="E3" s="286" t="s">
        <v>7</v>
      </c>
      <c r="F3" s="288" t="s">
        <v>66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67</v>
      </c>
      <c r="O3" s="286" t="s">
        <v>15</v>
      </c>
      <c r="P3" s="287" t="s">
        <v>16</v>
      </c>
      <c r="Q3" s="286" t="s">
        <v>17</v>
      </c>
      <c r="R3" s="286" t="s">
        <v>18</v>
      </c>
      <c r="S3" s="286" t="s">
        <v>19</v>
      </c>
      <c r="T3" s="286" t="s">
        <v>20</v>
      </c>
      <c r="U3" s="289" t="s">
        <v>21</v>
      </c>
      <c r="V3" s="259"/>
    </row>
    <row r="4" spans="1:23" ht="22.5" customHeight="1">
      <c r="A4" s="68" t="s">
        <v>0</v>
      </c>
      <c r="B4" s="4">
        <f>SUM(C4:U4)</f>
        <v>4678418</v>
      </c>
      <c r="C4" s="290">
        <f t="shared" ref="C4:U4" si="0">SUM(C7,C10,C13)</f>
        <v>187926</v>
      </c>
      <c r="D4" s="290">
        <f t="shared" si="0"/>
        <v>213176</v>
      </c>
      <c r="E4" s="290">
        <f t="shared" si="0"/>
        <v>414106</v>
      </c>
      <c r="F4" s="290">
        <f t="shared" si="0"/>
        <v>287632</v>
      </c>
      <c r="G4" s="290">
        <f t="shared" si="0"/>
        <v>499237</v>
      </c>
      <c r="H4" s="290">
        <f t="shared" si="0"/>
        <v>197756</v>
      </c>
      <c r="I4" s="290">
        <f t="shared" si="0"/>
        <v>225459</v>
      </c>
      <c r="J4" s="290">
        <f t="shared" si="0"/>
        <v>147779</v>
      </c>
      <c r="K4" s="290">
        <f t="shared" si="0"/>
        <v>242355</v>
      </c>
      <c r="L4" s="290">
        <f t="shared" si="0"/>
        <v>194426</v>
      </c>
      <c r="M4" s="290">
        <f t="shared" si="0"/>
        <v>284150</v>
      </c>
      <c r="N4" s="290">
        <f t="shared" si="0"/>
        <v>292332</v>
      </c>
      <c r="O4" s="290">
        <f t="shared" si="0"/>
        <v>372469</v>
      </c>
      <c r="P4" s="290">
        <f t="shared" si="0"/>
        <v>98905</v>
      </c>
      <c r="Q4" s="290">
        <f t="shared" si="0"/>
        <v>115317</v>
      </c>
      <c r="R4" s="290">
        <f t="shared" si="0"/>
        <v>348492</v>
      </c>
      <c r="S4" s="290">
        <f t="shared" si="0"/>
        <v>255274</v>
      </c>
      <c r="T4" s="290">
        <f t="shared" si="0"/>
        <v>137529</v>
      </c>
      <c r="U4" s="291">
        <f t="shared" si="0"/>
        <v>164098</v>
      </c>
      <c r="V4" s="2"/>
      <c r="W4" s="2"/>
    </row>
    <row r="5" spans="1:23" ht="22.5" customHeight="1">
      <c r="A5" s="72" t="s">
        <v>4</v>
      </c>
      <c r="B5" s="4">
        <f>B4/92</f>
        <v>50852.369565217392</v>
      </c>
      <c r="C5" s="4">
        <f t="shared" ref="C5:U5" si="1">C4/92</f>
        <v>2042.6739130434783</v>
      </c>
      <c r="D5" s="4">
        <f t="shared" si="1"/>
        <v>2317.1304347826085</v>
      </c>
      <c r="E5" s="4">
        <f t="shared" si="1"/>
        <v>4501.152173913043</v>
      </c>
      <c r="F5" s="4">
        <f t="shared" si="1"/>
        <v>3126.4347826086955</v>
      </c>
      <c r="G5" s="4">
        <f t="shared" si="1"/>
        <v>5426.489130434783</v>
      </c>
      <c r="H5" s="4">
        <f t="shared" si="1"/>
        <v>2149.521739130435</v>
      </c>
      <c r="I5" s="4">
        <f t="shared" si="1"/>
        <v>2450.641304347826</v>
      </c>
      <c r="J5" s="4">
        <f t="shared" si="1"/>
        <v>1606.2934782608695</v>
      </c>
      <c r="K5" s="4">
        <f t="shared" si="1"/>
        <v>2634.2934782608695</v>
      </c>
      <c r="L5" s="4">
        <f t="shared" si="1"/>
        <v>2113.3260869565215</v>
      </c>
      <c r="M5" s="4">
        <f t="shared" si="1"/>
        <v>3088.586956521739</v>
      </c>
      <c r="N5" s="4">
        <f t="shared" si="1"/>
        <v>3177.521739130435</v>
      </c>
      <c r="O5" s="4">
        <f t="shared" si="1"/>
        <v>4048.5760869565215</v>
      </c>
      <c r="P5" s="4">
        <f t="shared" si="1"/>
        <v>1075.054347826087</v>
      </c>
      <c r="Q5" s="4">
        <f t="shared" si="1"/>
        <v>1253.445652173913</v>
      </c>
      <c r="R5" s="4">
        <f t="shared" si="1"/>
        <v>3787.9565217391305</v>
      </c>
      <c r="S5" s="4">
        <f t="shared" si="1"/>
        <v>2774.717391304348</v>
      </c>
      <c r="T5" s="4">
        <f t="shared" si="1"/>
        <v>1494.8804347826087</v>
      </c>
      <c r="U5" s="5">
        <f t="shared" si="1"/>
        <v>1783.6739130434783</v>
      </c>
      <c r="V5" s="2"/>
      <c r="W5" s="2"/>
    </row>
    <row r="6" spans="1:23" ht="22.5" customHeight="1">
      <c r="A6" s="86" t="s">
        <v>5</v>
      </c>
      <c r="B6" s="13">
        <f t="shared" ref="B6:U6" si="2">B5/$B$5*100</f>
        <v>100</v>
      </c>
      <c r="C6" s="14">
        <f t="shared" si="2"/>
        <v>4.0168706601248543</v>
      </c>
      <c r="D6" s="14">
        <f t="shared" si="2"/>
        <v>4.556583015882719</v>
      </c>
      <c r="E6" s="14">
        <f t="shared" si="2"/>
        <v>8.8514108829095637</v>
      </c>
      <c r="F6" s="14">
        <f t="shared" si="2"/>
        <v>6.1480611608453968</v>
      </c>
      <c r="G6" s="14">
        <f t="shared" si="2"/>
        <v>10.671064449563934</v>
      </c>
      <c r="H6" s="14">
        <f t="shared" si="2"/>
        <v>4.2269844208020748</v>
      </c>
      <c r="I6" s="14">
        <f t="shared" si="2"/>
        <v>4.8191290303688126</v>
      </c>
      <c r="J6" s="14">
        <f t="shared" si="2"/>
        <v>3.1587387018432298</v>
      </c>
      <c r="K6" s="14">
        <f t="shared" si="2"/>
        <v>5.180276751671185</v>
      </c>
      <c r="L6" s="14">
        <f t="shared" si="2"/>
        <v>4.1558065140823244</v>
      </c>
      <c r="M6" s="14">
        <f t="shared" si="2"/>
        <v>6.0736342926177178</v>
      </c>
      <c r="N6" s="14">
        <f t="shared" si="2"/>
        <v>6.2485224706300295</v>
      </c>
      <c r="O6" s="14">
        <f t="shared" si="2"/>
        <v>7.961430551951536</v>
      </c>
      <c r="P6" s="14">
        <f t="shared" si="2"/>
        <v>2.1140693285636298</v>
      </c>
      <c r="Q6" s="14">
        <f t="shared" si="2"/>
        <v>2.464871672432861</v>
      </c>
      <c r="R6" s="14">
        <f t="shared" si="2"/>
        <v>7.4489282488225728</v>
      </c>
      <c r="S6" s="14">
        <f t="shared" si="2"/>
        <v>5.4564171050983479</v>
      </c>
      <c r="T6" s="14">
        <f t="shared" si="2"/>
        <v>2.9396475475256807</v>
      </c>
      <c r="U6" s="15">
        <f t="shared" si="2"/>
        <v>3.5075531942635312</v>
      </c>
      <c r="V6" s="2"/>
      <c r="W6" s="2"/>
    </row>
    <row r="7" spans="1:23" ht="22.5" customHeight="1">
      <c r="A7" s="82" t="s">
        <v>101</v>
      </c>
      <c r="B7" s="12">
        <f>SUM(C7:U7)</f>
        <v>1591466</v>
      </c>
      <c r="C7" s="292">
        <v>62556</v>
      </c>
      <c r="D7" s="292">
        <v>73683</v>
      </c>
      <c r="E7" s="292">
        <v>141655</v>
      </c>
      <c r="F7" s="292">
        <v>101858</v>
      </c>
      <c r="G7" s="292">
        <v>176625</v>
      </c>
      <c r="H7" s="292">
        <v>66277</v>
      </c>
      <c r="I7" s="292">
        <v>75435</v>
      </c>
      <c r="J7" s="292">
        <v>49950</v>
      </c>
      <c r="K7" s="292">
        <v>82765</v>
      </c>
      <c r="L7" s="292">
        <v>66384</v>
      </c>
      <c r="M7" s="292">
        <v>96009</v>
      </c>
      <c r="N7" s="292">
        <v>97707</v>
      </c>
      <c r="O7" s="292">
        <v>124727</v>
      </c>
      <c r="P7" s="292">
        <v>34786</v>
      </c>
      <c r="Q7" s="292">
        <v>39460</v>
      </c>
      <c r="R7" s="292">
        <v>118293</v>
      </c>
      <c r="S7" s="292">
        <v>86075</v>
      </c>
      <c r="T7" s="292">
        <v>46378</v>
      </c>
      <c r="U7" s="293">
        <v>50843</v>
      </c>
      <c r="V7" s="2"/>
      <c r="W7" s="2"/>
    </row>
    <row r="8" spans="1:23" ht="22.5" customHeight="1">
      <c r="A8" s="74" t="s">
        <v>4</v>
      </c>
      <c r="B8" s="6">
        <f t="shared" ref="B8:U8" si="3">B7/31</f>
        <v>51337.612903225803</v>
      </c>
      <c r="C8" s="294">
        <f t="shared" si="3"/>
        <v>2017.9354838709678</v>
      </c>
      <c r="D8" s="294">
        <f t="shared" si="3"/>
        <v>2376.8709677419356</v>
      </c>
      <c r="E8" s="294">
        <f t="shared" si="3"/>
        <v>4569.5161290322585</v>
      </c>
      <c r="F8" s="294">
        <f t="shared" si="3"/>
        <v>3285.7419354838707</v>
      </c>
      <c r="G8" s="294">
        <f t="shared" si="3"/>
        <v>5697.5806451612907</v>
      </c>
      <c r="H8" s="294">
        <f t="shared" si="3"/>
        <v>2137.9677419354839</v>
      </c>
      <c r="I8" s="294">
        <f t="shared" si="3"/>
        <v>2433.3870967741937</v>
      </c>
      <c r="J8" s="294">
        <f t="shared" si="3"/>
        <v>1611.2903225806451</v>
      </c>
      <c r="K8" s="294">
        <f t="shared" si="3"/>
        <v>2669.8387096774195</v>
      </c>
      <c r="L8" s="294">
        <f t="shared" si="3"/>
        <v>2141.4193548387098</v>
      </c>
      <c r="M8" s="294">
        <f t="shared" si="3"/>
        <v>3097.0645161290322</v>
      </c>
      <c r="N8" s="294">
        <f t="shared" si="3"/>
        <v>3151.8387096774195</v>
      </c>
      <c r="O8" s="294">
        <f t="shared" si="3"/>
        <v>4023.4516129032259</v>
      </c>
      <c r="P8" s="294">
        <f t="shared" si="3"/>
        <v>1122.1290322580646</v>
      </c>
      <c r="Q8" s="294">
        <f t="shared" si="3"/>
        <v>1272.9032258064517</v>
      </c>
      <c r="R8" s="294">
        <f t="shared" si="3"/>
        <v>3815.9032258064517</v>
      </c>
      <c r="S8" s="294">
        <f t="shared" si="3"/>
        <v>2776.6129032258063</v>
      </c>
      <c r="T8" s="294">
        <f t="shared" si="3"/>
        <v>1496.0645161290322</v>
      </c>
      <c r="U8" s="295">
        <f t="shared" si="3"/>
        <v>1640.0967741935483</v>
      </c>
      <c r="V8" s="59"/>
      <c r="W8" s="2"/>
    </row>
    <row r="9" spans="1:23" ht="22.5" customHeight="1">
      <c r="A9" s="90" t="s">
        <v>5</v>
      </c>
      <c r="B9" s="16">
        <f>B8/$B$8*100</f>
        <v>100</v>
      </c>
      <c r="C9" s="296">
        <f t="shared" ref="C9:U9" si="4">C7/$B$7*100</f>
        <v>3.9307154535503743</v>
      </c>
      <c r="D9" s="296">
        <f t="shared" si="4"/>
        <v>4.6298821338313232</v>
      </c>
      <c r="E9" s="296">
        <f t="shared" si="4"/>
        <v>8.9009127433448167</v>
      </c>
      <c r="F9" s="296">
        <f t="shared" si="4"/>
        <v>6.4002623995737267</v>
      </c>
      <c r="G9" s="296">
        <f t="shared" si="4"/>
        <v>11.098257832715246</v>
      </c>
      <c r="H9" s="296">
        <f t="shared" si="4"/>
        <v>4.1645250354076051</v>
      </c>
      <c r="I9" s="296">
        <f t="shared" si="4"/>
        <v>4.7399693113142227</v>
      </c>
      <c r="J9" s="296">
        <f t="shared" si="4"/>
        <v>3.1386155909080053</v>
      </c>
      <c r="K9" s="296">
        <f t="shared" si="4"/>
        <v>5.2005509385685906</v>
      </c>
      <c r="L9" s="296">
        <f t="shared" si="4"/>
        <v>4.1712483961328743</v>
      </c>
      <c r="M9" s="296">
        <f t="shared" si="4"/>
        <v>6.0327396249747087</v>
      </c>
      <c r="N9" s="296">
        <f t="shared" si="4"/>
        <v>6.1394337045214913</v>
      </c>
      <c r="O9" s="296">
        <f t="shared" si="4"/>
        <v>7.8372393755191752</v>
      </c>
      <c r="P9" s="296">
        <f t="shared" si="4"/>
        <v>2.1857834223288464</v>
      </c>
      <c r="Q9" s="296">
        <f t="shared" si="4"/>
        <v>2.4794748992438418</v>
      </c>
      <c r="R9" s="296">
        <f t="shared" si="4"/>
        <v>7.4329580399455599</v>
      </c>
      <c r="S9" s="296">
        <f t="shared" si="4"/>
        <v>5.408535275023155</v>
      </c>
      <c r="T9" s="296">
        <f t="shared" si="4"/>
        <v>2.9141684459485786</v>
      </c>
      <c r="U9" s="297">
        <f t="shared" si="4"/>
        <v>3.1947273771478621</v>
      </c>
      <c r="V9" s="59"/>
      <c r="W9" s="2"/>
    </row>
    <row r="10" spans="1:23" ht="22.5" customHeight="1">
      <c r="A10" s="96" t="s">
        <v>102</v>
      </c>
      <c r="B10" s="18">
        <f>SUM(C10:U10)</f>
        <v>1559763</v>
      </c>
      <c r="C10" s="298">
        <v>64660</v>
      </c>
      <c r="D10" s="298">
        <v>70278</v>
      </c>
      <c r="E10" s="298">
        <v>142519</v>
      </c>
      <c r="F10" s="298">
        <v>90090</v>
      </c>
      <c r="G10" s="298">
        <v>159871</v>
      </c>
      <c r="H10" s="298">
        <v>66162</v>
      </c>
      <c r="I10" s="298">
        <v>76407</v>
      </c>
      <c r="J10" s="298">
        <v>48919</v>
      </c>
      <c r="K10" s="298">
        <v>80545</v>
      </c>
      <c r="L10" s="298">
        <v>65021</v>
      </c>
      <c r="M10" s="298">
        <v>95665</v>
      </c>
      <c r="N10" s="298">
        <v>98009</v>
      </c>
      <c r="O10" s="298">
        <v>124352</v>
      </c>
      <c r="P10" s="298">
        <v>33414</v>
      </c>
      <c r="Q10" s="298">
        <v>38723</v>
      </c>
      <c r="R10" s="298">
        <v>116972</v>
      </c>
      <c r="S10" s="298">
        <v>83333</v>
      </c>
      <c r="T10" s="298">
        <v>45412</v>
      </c>
      <c r="U10" s="299">
        <v>59411</v>
      </c>
      <c r="V10" s="59"/>
      <c r="W10" s="2"/>
    </row>
    <row r="11" spans="1:23" ht="22.5" customHeight="1">
      <c r="A11" s="74" t="s">
        <v>4</v>
      </c>
      <c r="B11" s="6">
        <f>B10/30</f>
        <v>51992.1</v>
      </c>
      <c r="C11" s="7">
        <f t="shared" ref="C11:U11" si="5">C10/30</f>
        <v>2155.3333333333335</v>
      </c>
      <c r="D11" s="7">
        <f t="shared" si="5"/>
        <v>2342.6</v>
      </c>
      <c r="E11" s="7">
        <f t="shared" si="5"/>
        <v>4750.6333333333332</v>
      </c>
      <c r="F11" s="7">
        <f t="shared" si="5"/>
        <v>3003</v>
      </c>
      <c r="G11" s="7">
        <f t="shared" si="5"/>
        <v>5329.0333333333338</v>
      </c>
      <c r="H11" s="7">
        <f t="shared" si="5"/>
        <v>2205.4</v>
      </c>
      <c r="I11" s="7">
        <f t="shared" si="5"/>
        <v>2546.9</v>
      </c>
      <c r="J11" s="7">
        <f t="shared" si="5"/>
        <v>1630.6333333333334</v>
      </c>
      <c r="K11" s="7">
        <f t="shared" si="5"/>
        <v>2684.8333333333335</v>
      </c>
      <c r="L11" s="7">
        <f t="shared" si="5"/>
        <v>2167.3666666666668</v>
      </c>
      <c r="M11" s="7">
        <f t="shared" si="5"/>
        <v>3188.8333333333335</v>
      </c>
      <c r="N11" s="7">
        <f t="shared" si="5"/>
        <v>3266.9666666666667</v>
      </c>
      <c r="O11" s="7">
        <f t="shared" si="5"/>
        <v>4145.0666666666666</v>
      </c>
      <c r="P11" s="7">
        <f t="shared" si="5"/>
        <v>1113.8</v>
      </c>
      <c r="Q11" s="7">
        <f t="shared" si="5"/>
        <v>1290.7666666666667</v>
      </c>
      <c r="R11" s="7">
        <f t="shared" si="5"/>
        <v>3899.0666666666666</v>
      </c>
      <c r="S11" s="7">
        <f t="shared" si="5"/>
        <v>2777.7666666666669</v>
      </c>
      <c r="T11" s="7">
        <f t="shared" si="5"/>
        <v>1513.7333333333333</v>
      </c>
      <c r="U11" s="8">
        <f t="shared" si="5"/>
        <v>1980.3666666666666</v>
      </c>
      <c r="V11" s="59"/>
      <c r="W11" s="2"/>
    </row>
    <row r="12" spans="1:23" ht="22.5" customHeight="1">
      <c r="A12" s="90" t="s">
        <v>5</v>
      </c>
      <c r="B12" s="16">
        <f t="shared" ref="B12:U12" si="6">B11/$B$11*100</f>
        <v>100</v>
      </c>
      <c r="C12" s="19">
        <f t="shared" si="6"/>
        <v>4.1455015922290759</v>
      </c>
      <c r="D12" s="19">
        <f t="shared" si="6"/>
        <v>4.5056845174555358</v>
      </c>
      <c r="E12" s="19">
        <f t="shared" si="6"/>
        <v>9.1372214881363387</v>
      </c>
      <c r="F12" s="19">
        <f t="shared" si="6"/>
        <v>5.7758774890800719</v>
      </c>
      <c r="G12" s="19">
        <f t="shared" si="6"/>
        <v>10.249698191327786</v>
      </c>
      <c r="H12" s="19">
        <f t="shared" si="6"/>
        <v>4.2417982731991977</v>
      </c>
      <c r="I12" s="19">
        <f t="shared" si="6"/>
        <v>4.898628830149196</v>
      </c>
      <c r="J12" s="19">
        <f t="shared" si="6"/>
        <v>3.1363098111700309</v>
      </c>
      <c r="K12" s="19">
        <f t="shared" si="6"/>
        <v>5.1639255450988397</v>
      </c>
      <c r="L12" s="19">
        <f t="shared" si="6"/>
        <v>4.1686461340601113</v>
      </c>
      <c r="M12" s="19">
        <f t="shared" si="6"/>
        <v>6.1333035852241657</v>
      </c>
      <c r="N12" s="19">
        <f t="shared" si="6"/>
        <v>6.2835828263652873</v>
      </c>
      <c r="O12" s="19">
        <f t="shared" si="6"/>
        <v>7.9724932569884013</v>
      </c>
      <c r="P12" s="19">
        <f t="shared" si="6"/>
        <v>2.1422485339118826</v>
      </c>
      <c r="Q12" s="19">
        <f t="shared" si="6"/>
        <v>2.4826207571278456</v>
      </c>
      <c r="R12" s="19">
        <f t="shared" si="6"/>
        <v>7.4993444516891357</v>
      </c>
      <c r="S12" s="19">
        <f t="shared" si="6"/>
        <v>5.3426706493230069</v>
      </c>
      <c r="T12" s="19">
        <f t="shared" si="6"/>
        <v>2.9114679601965174</v>
      </c>
      <c r="U12" s="20">
        <f t="shared" si="6"/>
        <v>3.8089761072675783</v>
      </c>
      <c r="V12" s="59"/>
      <c r="W12" s="2"/>
    </row>
    <row r="13" spans="1:23" ht="22.5" customHeight="1">
      <c r="A13" s="82" t="s">
        <v>103</v>
      </c>
      <c r="B13" s="12">
        <f>SUM(C13:U13)</f>
        <v>1527189</v>
      </c>
      <c r="C13" s="17">
        <v>60710</v>
      </c>
      <c r="D13" s="17">
        <v>69215</v>
      </c>
      <c r="E13" s="17">
        <v>129932</v>
      </c>
      <c r="F13" s="17">
        <v>95684</v>
      </c>
      <c r="G13" s="17">
        <v>162741</v>
      </c>
      <c r="H13" s="17">
        <v>65317</v>
      </c>
      <c r="I13" s="17">
        <v>73617</v>
      </c>
      <c r="J13" s="17">
        <v>48910</v>
      </c>
      <c r="K13" s="17">
        <v>79045</v>
      </c>
      <c r="L13" s="17">
        <v>63021</v>
      </c>
      <c r="M13" s="17">
        <v>92476</v>
      </c>
      <c r="N13" s="17">
        <v>96616</v>
      </c>
      <c r="O13" s="17">
        <v>123390</v>
      </c>
      <c r="P13" s="17">
        <v>30705</v>
      </c>
      <c r="Q13" s="17">
        <v>37134</v>
      </c>
      <c r="R13" s="17">
        <v>113227</v>
      </c>
      <c r="S13" s="17">
        <v>85866</v>
      </c>
      <c r="T13" s="17">
        <v>45739</v>
      </c>
      <c r="U13" s="300">
        <v>53844</v>
      </c>
      <c r="V13" s="59"/>
      <c r="W13" s="2"/>
    </row>
    <row r="14" spans="1:23" ht="22.5" customHeight="1">
      <c r="A14" s="74" t="s">
        <v>4</v>
      </c>
      <c r="B14" s="301">
        <f>B13/31</f>
        <v>49264.161290322583</v>
      </c>
      <c r="C14" s="21">
        <f>C13/31</f>
        <v>1958.3870967741937</v>
      </c>
      <c r="D14" s="21">
        <f t="shared" ref="D14:U14" si="7">D13/31</f>
        <v>2232.7419354838707</v>
      </c>
      <c r="E14" s="21">
        <f t="shared" si="7"/>
        <v>4191.3548387096771</v>
      </c>
      <c r="F14" s="21">
        <f t="shared" si="7"/>
        <v>3086.5806451612902</v>
      </c>
      <c r="G14" s="21">
        <f t="shared" si="7"/>
        <v>5249.7096774193551</v>
      </c>
      <c r="H14" s="21">
        <f t="shared" si="7"/>
        <v>2107</v>
      </c>
      <c r="I14" s="21">
        <f t="shared" si="7"/>
        <v>2374.7419354838707</v>
      </c>
      <c r="J14" s="21">
        <f t="shared" si="7"/>
        <v>1577.741935483871</v>
      </c>
      <c r="K14" s="21">
        <f t="shared" si="7"/>
        <v>2549.8387096774195</v>
      </c>
      <c r="L14" s="21">
        <f t="shared" si="7"/>
        <v>2032.9354838709678</v>
      </c>
      <c r="M14" s="21">
        <f t="shared" si="7"/>
        <v>2983.0967741935483</v>
      </c>
      <c r="N14" s="302">
        <f t="shared" si="7"/>
        <v>3116.6451612903224</v>
      </c>
      <c r="O14" s="302">
        <f t="shared" si="7"/>
        <v>3980.3225806451615</v>
      </c>
      <c r="P14" s="302">
        <f t="shared" si="7"/>
        <v>990.48387096774195</v>
      </c>
      <c r="Q14" s="302">
        <f t="shared" si="7"/>
        <v>1197.8709677419354</v>
      </c>
      <c r="R14" s="302">
        <f t="shared" si="7"/>
        <v>3652.483870967742</v>
      </c>
      <c r="S14" s="302">
        <f t="shared" si="7"/>
        <v>2769.8709677419356</v>
      </c>
      <c r="T14" s="302">
        <f t="shared" si="7"/>
        <v>1475.4516129032259</v>
      </c>
      <c r="U14" s="303">
        <f t="shared" si="7"/>
        <v>1736.9032258064517</v>
      </c>
      <c r="V14" s="59"/>
      <c r="W14" s="2"/>
    </row>
    <row r="15" spans="1:23" ht="22.5" customHeight="1" thickBot="1">
      <c r="A15" s="78" t="s">
        <v>5</v>
      </c>
      <c r="B15" s="9">
        <f t="shared" ref="B15:U15" si="8">B14/$B$14*100</f>
        <v>100</v>
      </c>
      <c r="C15" s="10">
        <f t="shared" si="8"/>
        <v>3.975277454198531</v>
      </c>
      <c r="D15" s="10">
        <f t="shared" si="8"/>
        <v>4.5321829845552841</v>
      </c>
      <c r="E15" s="10">
        <f t="shared" si="8"/>
        <v>8.5079187972150123</v>
      </c>
      <c r="F15" s="10">
        <f t="shared" si="8"/>
        <v>6.2653672859089475</v>
      </c>
      <c r="G15" s="10">
        <f t="shared" si="8"/>
        <v>10.656244904854606</v>
      </c>
      <c r="H15" s="10">
        <f t="shared" si="8"/>
        <v>4.2769428014476265</v>
      </c>
      <c r="I15" s="10">
        <f t="shared" si="8"/>
        <v>4.8204249768692673</v>
      </c>
      <c r="J15" s="10">
        <f t="shared" si="8"/>
        <v>3.2026160481774029</v>
      </c>
      <c r="K15" s="10">
        <f t="shared" si="8"/>
        <v>5.1758492236389859</v>
      </c>
      <c r="L15" s="10">
        <f t="shared" si="8"/>
        <v>4.1266012261743628</v>
      </c>
      <c r="M15" s="10">
        <f t="shared" si="8"/>
        <v>6.0553081511194744</v>
      </c>
      <c r="N15" s="10">
        <f t="shared" si="8"/>
        <v>6.3263944410285822</v>
      </c>
      <c r="O15" s="10">
        <f t="shared" si="8"/>
        <v>8.0795500753344864</v>
      </c>
      <c r="P15" s="10">
        <f t="shared" si="8"/>
        <v>2.0105566501592143</v>
      </c>
      <c r="Q15" s="10">
        <f t="shared" si="8"/>
        <v>2.4315261568803859</v>
      </c>
      <c r="R15" s="10">
        <f t="shared" si="8"/>
        <v>7.4140790694537477</v>
      </c>
      <c r="S15" s="10">
        <f t="shared" si="8"/>
        <v>5.6224868041873011</v>
      </c>
      <c r="T15" s="10">
        <f t="shared" si="8"/>
        <v>2.9949796652542675</v>
      </c>
      <c r="U15" s="11">
        <f t="shared" si="8"/>
        <v>3.525693283542509</v>
      </c>
      <c r="V15" s="59"/>
      <c r="W15" s="2"/>
    </row>
    <row r="16" spans="1:23"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2"/>
      <c r="W16" s="2"/>
    </row>
    <row r="17" spans="2:28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2"/>
      <c r="W17" s="2"/>
    </row>
    <row r="18" spans="2:28"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25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22" customFormat="1" ht="27.75" customHeight="1">
      <c r="A3" s="37" t="s">
        <v>3</v>
      </c>
      <c r="B3" s="38" t="s">
        <v>1</v>
      </c>
      <c r="C3" s="39" t="s">
        <v>6</v>
      </c>
      <c r="D3" s="40" t="s">
        <v>26</v>
      </c>
      <c r="E3" s="38" t="s">
        <v>7</v>
      </c>
      <c r="F3" s="40" t="s">
        <v>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28</v>
      </c>
      <c r="O3" s="38" t="s">
        <v>15</v>
      </c>
      <c r="P3" s="40" t="s">
        <v>16</v>
      </c>
      <c r="Q3" s="38" t="s">
        <v>17</v>
      </c>
      <c r="R3" s="38" t="s">
        <v>18</v>
      </c>
      <c r="S3" s="38" t="s">
        <v>19</v>
      </c>
      <c r="T3" s="38" t="s">
        <v>20</v>
      </c>
      <c r="U3" s="41" t="s">
        <v>21</v>
      </c>
    </row>
    <row r="4" spans="1:27" s="25" customFormat="1" ht="22.5" customHeight="1">
      <c r="A4" s="46" t="s">
        <v>0</v>
      </c>
      <c r="B4" s="47">
        <f>SUM(C4:U4)</f>
        <v>4357248</v>
      </c>
      <c r="C4" s="48">
        <f>SUM(C7,C10,C13)</f>
        <v>165600</v>
      </c>
      <c r="D4" s="48">
        <f t="shared" ref="D4:T4" si="0">SUM(D7,D10,D13)</f>
        <v>190359</v>
      </c>
      <c r="E4" s="48">
        <f t="shared" si="0"/>
        <v>374405</v>
      </c>
      <c r="F4" s="48">
        <f t="shared" si="0"/>
        <v>272244</v>
      </c>
      <c r="G4" s="48">
        <f t="shared" si="0"/>
        <v>465661</v>
      </c>
      <c r="H4" s="48">
        <f t="shared" si="0"/>
        <v>191411</v>
      </c>
      <c r="I4" s="48">
        <f t="shared" si="0"/>
        <v>219461</v>
      </c>
      <c r="J4" s="48">
        <f t="shared" si="0"/>
        <v>144694</v>
      </c>
      <c r="K4" s="48">
        <f t="shared" si="0"/>
        <v>232288</v>
      </c>
      <c r="L4" s="48">
        <f t="shared" si="0"/>
        <v>179970</v>
      </c>
      <c r="M4" s="48">
        <f t="shared" si="0"/>
        <v>260548</v>
      </c>
      <c r="N4" s="48">
        <f t="shared" si="0"/>
        <v>277674</v>
      </c>
      <c r="O4" s="48">
        <f t="shared" si="0"/>
        <v>350233</v>
      </c>
      <c r="P4" s="48">
        <f t="shared" si="0"/>
        <v>85014</v>
      </c>
      <c r="Q4" s="48">
        <f t="shared" si="0"/>
        <v>105457</v>
      </c>
      <c r="R4" s="48">
        <f t="shared" si="0"/>
        <v>321631</v>
      </c>
      <c r="S4" s="48">
        <f t="shared" si="0"/>
        <v>241136</v>
      </c>
      <c r="T4" s="48">
        <f t="shared" si="0"/>
        <v>127405</v>
      </c>
      <c r="U4" s="49">
        <f>SUM(U7,U10,U13)</f>
        <v>152057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4</v>
      </c>
      <c r="B5" s="4">
        <f>B4/90</f>
        <v>48413.866666666669</v>
      </c>
      <c r="C5" s="4">
        <f t="shared" ref="C5:U5" si="1">C4/90</f>
        <v>1840</v>
      </c>
      <c r="D5" s="4">
        <f t="shared" si="1"/>
        <v>2115.1</v>
      </c>
      <c r="E5" s="4">
        <f t="shared" si="1"/>
        <v>4160.0555555555557</v>
      </c>
      <c r="F5" s="4">
        <f t="shared" si="1"/>
        <v>3024.9333333333334</v>
      </c>
      <c r="G5" s="4">
        <f t="shared" si="1"/>
        <v>5174.0111111111109</v>
      </c>
      <c r="H5" s="4">
        <f t="shared" si="1"/>
        <v>2126.7888888888888</v>
      </c>
      <c r="I5" s="4">
        <f t="shared" si="1"/>
        <v>2438.4555555555557</v>
      </c>
      <c r="J5" s="4">
        <f t="shared" si="1"/>
        <v>1607.7111111111112</v>
      </c>
      <c r="K5" s="4">
        <f t="shared" si="1"/>
        <v>2580.9777777777776</v>
      </c>
      <c r="L5" s="4">
        <f t="shared" si="1"/>
        <v>1999.6666666666667</v>
      </c>
      <c r="M5" s="4">
        <f t="shared" si="1"/>
        <v>2894.9777777777776</v>
      </c>
      <c r="N5" s="4">
        <f t="shared" si="1"/>
        <v>3085.2666666666669</v>
      </c>
      <c r="O5" s="4">
        <f t="shared" si="1"/>
        <v>3891.4777777777776</v>
      </c>
      <c r="P5" s="4">
        <f t="shared" si="1"/>
        <v>944.6</v>
      </c>
      <c r="Q5" s="4">
        <f t="shared" si="1"/>
        <v>1171.7444444444445</v>
      </c>
      <c r="R5" s="4">
        <f t="shared" si="1"/>
        <v>3573.6777777777779</v>
      </c>
      <c r="S5" s="4">
        <f t="shared" si="1"/>
        <v>2679.2888888888888</v>
      </c>
      <c r="T5" s="4">
        <f t="shared" si="1"/>
        <v>1415.6111111111111</v>
      </c>
      <c r="U5" s="5">
        <f t="shared" si="1"/>
        <v>1689.5222222222221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5</v>
      </c>
      <c r="B6" s="13">
        <f>B5/$B$5*100</f>
        <v>100</v>
      </c>
      <c r="C6" s="14">
        <f>C5/$B$5*100</f>
        <v>3.8005640257336744</v>
      </c>
      <c r="D6" s="14">
        <f t="shared" ref="D6:U6" si="2">D5/$B$5*100</f>
        <v>4.3687896580593986</v>
      </c>
      <c r="E6" s="14">
        <f t="shared" si="2"/>
        <v>8.5926942877706285</v>
      </c>
      <c r="F6" s="14">
        <f t="shared" si="2"/>
        <v>6.2480721776681065</v>
      </c>
      <c r="G6" s="14">
        <f t="shared" si="2"/>
        <v>10.687043748714785</v>
      </c>
      <c r="H6" s="14">
        <f t="shared" si="2"/>
        <v>4.3929333377397839</v>
      </c>
      <c r="I6" s="14">
        <f t="shared" si="2"/>
        <v>5.0366882949972096</v>
      </c>
      <c r="J6" s="14">
        <f t="shared" si="2"/>
        <v>3.3207657677506539</v>
      </c>
      <c r="K6" s="14">
        <f t="shared" si="2"/>
        <v>5.3310713551305771</v>
      </c>
      <c r="L6" s="14">
        <f t="shared" si="2"/>
        <v>4.1303593460826651</v>
      </c>
      <c r="M6" s="14">
        <f t="shared" si="2"/>
        <v>5.9796458682177365</v>
      </c>
      <c r="N6" s="14">
        <f t="shared" si="2"/>
        <v>6.3726921212655334</v>
      </c>
      <c r="O6" s="14">
        <f t="shared" si="2"/>
        <v>8.0379404615023056</v>
      </c>
      <c r="P6" s="14">
        <f t="shared" si="2"/>
        <v>1.9510939014717545</v>
      </c>
      <c r="Q6" s="14">
        <f t="shared" si="2"/>
        <v>2.4202661863635027</v>
      </c>
      <c r="R6" s="14">
        <f t="shared" si="2"/>
        <v>7.381516957492436</v>
      </c>
      <c r="S6" s="14">
        <f t="shared" si="2"/>
        <v>5.5341353074234014</v>
      </c>
      <c r="T6" s="14">
        <f t="shared" si="2"/>
        <v>2.9239786213683496</v>
      </c>
      <c r="U6" s="15">
        <f t="shared" si="2"/>
        <v>3.4897485752474955</v>
      </c>
      <c r="V6" s="23"/>
      <c r="W6" s="24"/>
      <c r="X6" s="24"/>
      <c r="Y6" s="24"/>
      <c r="Z6" s="24"/>
      <c r="AA6" s="24"/>
    </row>
    <row r="7" spans="1:27" s="25" customFormat="1" ht="22.5" customHeight="1">
      <c r="A7" s="28" t="s">
        <v>22</v>
      </c>
      <c r="B7" s="12">
        <f>SUM(C7:U7)</f>
        <v>1474076</v>
      </c>
      <c r="C7" s="35">
        <v>56564</v>
      </c>
      <c r="D7" s="35">
        <v>63313</v>
      </c>
      <c r="E7" s="35">
        <v>123740</v>
      </c>
      <c r="F7" s="35">
        <v>93521</v>
      </c>
      <c r="G7" s="35">
        <v>160879</v>
      </c>
      <c r="H7" s="35">
        <v>65618</v>
      </c>
      <c r="I7" s="35">
        <v>76113</v>
      </c>
      <c r="J7" s="35">
        <v>50368</v>
      </c>
      <c r="K7" s="35">
        <v>77897</v>
      </c>
      <c r="L7" s="35">
        <v>60902</v>
      </c>
      <c r="M7" s="35">
        <v>87965</v>
      </c>
      <c r="N7" s="35">
        <v>93617</v>
      </c>
      <c r="O7" s="35">
        <v>119939</v>
      </c>
      <c r="P7" s="35">
        <v>28078</v>
      </c>
      <c r="Q7" s="35">
        <v>35682</v>
      </c>
      <c r="R7" s="35">
        <v>103759</v>
      </c>
      <c r="S7" s="35">
        <v>80552</v>
      </c>
      <c r="T7" s="35">
        <v>42744</v>
      </c>
      <c r="U7" s="36">
        <v>52825</v>
      </c>
      <c r="V7" s="23"/>
      <c r="W7" s="24"/>
      <c r="X7" s="24"/>
      <c r="Y7" s="24"/>
      <c r="Z7" s="24"/>
      <c r="AA7" s="24"/>
    </row>
    <row r="8" spans="1:27" s="25" customFormat="1" ht="22.5" customHeight="1">
      <c r="A8" s="29" t="s">
        <v>4</v>
      </c>
      <c r="B8" s="6">
        <f>B7/31</f>
        <v>47550.838709677417</v>
      </c>
      <c r="C8" s="21">
        <f>C7/31</f>
        <v>1824.6451612903227</v>
      </c>
      <c r="D8" s="21">
        <f t="shared" ref="D8:U8" si="3">D7/31</f>
        <v>2042.3548387096773</v>
      </c>
      <c r="E8" s="21">
        <f t="shared" si="3"/>
        <v>3991.6129032258063</v>
      </c>
      <c r="F8" s="21">
        <f t="shared" si="3"/>
        <v>3016.8064516129034</v>
      </c>
      <c r="G8" s="21">
        <f t="shared" si="3"/>
        <v>5189.6451612903229</v>
      </c>
      <c r="H8" s="21">
        <f t="shared" si="3"/>
        <v>2116.7096774193546</v>
      </c>
      <c r="I8" s="21">
        <f t="shared" si="3"/>
        <v>2455.2580645161293</v>
      </c>
      <c r="J8" s="21">
        <f t="shared" si="3"/>
        <v>1624.7741935483871</v>
      </c>
      <c r="K8" s="21">
        <f t="shared" si="3"/>
        <v>2512.8064516129034</v>
      </c>
      <c r="L8" s="21">
        <f t="shared" si="3"/>
        <v>1964.5806451612902</v>
      </c>
      <c r="M8" s="21">
        <f t="shared" si="3"/>
        <v>2837.5806451612902</v>
      </c>
      <c r="N8" s="21">
        <f t="shared" si="3"/>
        <v>3019.9032258064517</v>
      </c>
      <c r="O8" s="21">
        <f t="shared" si="3"/>
        <v>3869</v>
      </c>
      <c r="P8" s="21">
        <f t="shared" si="3"/>
        <v>905.74193548387098</v>
      </c>
      <c r="Q8" s="21">
        <f t="shared" si="3"/>
        <v>1151.0322580645161</v>
      </c>
      <c r="R8" s="21">
        <f t="shared" si="3"/>
        <v>3347.0645161290322</v>
      </c>
      <c r="S8" s="21">
        <f t="shared" si="3"/>
        <v>2598.4516129032259</v>
      </c>
      <c r="T8" s="21">
        <f t="shared" si="3"/>
        <v>1378.8387096774193</v>
      </c>
      <c r="U8" s="34">
        <f t="shared" si="3"/>
        <v>1704.0322580645161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5</v>
      </c>
      <c r="B9" s="43">
        <f>B8/$B$8*100</f>
        <v>100</v>
      </c>
      <c r="C9" s="44">
        <f t="shared" ref="C9:U9" si="4">C8/$B$14*100</f>
        <v>3.5576118137568455</v>
      </c>
      <c r="D9" s="44">
        <f t="shared" si="4"/>
        <v>3.9820924397918662</v>
      </c>
      <c r="E9" s="44">
        <f t="shared" si="4"/>
        <v>7.7826689384462204</v>
      </c>
      <c r="F9" s="44">
        <f t="shared" si="4"/>
        <v>5.8820347647682976</v>
      </c>
      <c r="G9" s="44">
        <f t="shared" si="4"/>
        <v>10.118538840700579</v>
      </c>
      <c r="H9" s="44">
        <f t="shared" si="4"/>
        <v>4.1270661904231778</v>
      </c>
      <c r="I9" s="44">
        <f t="shared" si="4"/>
        <v>4.7871527469852699</v>
      </c>
      <c r="J9" s="44">
        <f t="shared" si="4"/>
        <v>3.1679123088060388</v>
      </c>
      <c r="K9" s="44">
        <f t="shared" si="4"/>
        <v>4.8993580273003507</v>
      </c>
      <c r="L9" s="44">
        <f t="shared" si="4"/>
        <v>3.830451783491609</v>
      </c>
      <c r="M9" s="44">
        <f t="shared" si="4"/>
        <v>5.5325882751771607</v>
      </c>
      <c r="N9" s="44">
        <f t="shared" si="4"/>
        <v>5.8880727170722471</v>
      </c>
      <c r="O9" s="44">
        <f t="shared" si="4"/>
        <v>7.5436037644116798</v>
      </c>
      <c r="P9" s="44">
        <f t="shared" si="4"/>
        <v>1.7659752582325279</v>
      </c>
      <c r="Q9" s="44">
        <f t="shared" si="4"/>
        <v>2.2442313969746084</v>
      </c>
      <c r="R9" s="44">
        <f t="shared" si="4"/>
        <v>6.5259572198500191</v>
      </c>
      <c r="S9" s="44">
        <f t="shared" si="4"/>
        <v>5.0663451457064816</v>
      </c>
      <c r="T9" s="44">
        <f t="shared" si="4"/>
        <v>2.6883982633339683</v>
      </c>
      <c r="U9" s="45">
        <f t="shared" si="4"/>
        <v>3.3224461505852725</v>
      </c>
      <c r="V9" s="23"/>
      <c r="W9" s="24"/>
      <c r="X9" s="24"/>
      <c r="Y9" s="24"/>
      <c r="Z9" s="24"/>
      <c r="AA9" s="24"/>
    </row>
    <row r="10" spans="1:27" s="25" customFormat="1" ht="22.5" customHeight="1">
      <c r="A10" s="31" t="s">
        <v>23</v>
      </c>
      <c r="B10" s="18">
        <f>SUM(C10:U10)</f>
        <v>1293229</v>
      </c>
      <c r="C10" s="32">
        <v>50553</v>
      </c>
      <c r="D10" s="50">
        <v>55438</v>
      </c>
      <c r="E10" s="50">
        <v>105285</v>
      </c>
      <c r="F10" s="50">
        <v>84096</v>
      </c>
      <c r="G10" s="50">
        <v>142304</v>
      </c>
      <c r="H10" s="50">
        <v>56542</v>
      </c>
      <c r="I10" s="50">
        <v>66502</v>
      </c>
      <c r="J10" s="50">
        <v>43468</v>
      </c>
      <c r="K10" s="50">
        <v>68825</v>
      </c>
      <c r="L10" s="50">
        <v>53709</v>
      </c>
      <c r="M10" s="50">
        <v>76308</v>
      </c>
      <c r="N10" s="50">
        <v>80822</v>
      </c>
      <c r="O10" s="50">
        <v>105538</v>
      </c>
      <c r="P10" s="50">
        <v>23472</v>
      </c>
      <c r="Q10" s="50">
        <v>31215</v>
      </c>
      <c r="R10" s="50">
        <v>92832</v>
      </c>
      <c r="S10" s="50">
        <v>73921</v>
      </c>
      <c r="T10" s="50">
        <v>37624</v>
      </c>
      <c r="U10" s="51">
        <v>44775</v>
      </c>
      <c r="V10" s="23"/>
      <c r="W10" s="24"/>
      <c r="X10" s="24"/>
      <c r="Y10" s="24"/>
      <c r="Z10" s="24"/>
      <c r="AA10" s="24"/>
    </row>
    <row r="11" spans="1:27" s="25" customFormat="1" ht="22.5" customHeight="1">
      <c r="A11" s="29" t="s">
        <v>4</v>
      </c>
      <c r="B11" s="6">
        <f>B10/28</f>
        <v>46186.75</v>
      </c>
      <c r="C11" s="21">
        <f>C10/28</f>
        <v>1805.4642857142858</v>
      </c>
      <c r="D11" s="21">
        <f t="shared" ref="D11:U11" si="5">D10/28</f>
        <v>1979.9285714285713</v>
      </c>
      <c r="E11" s="21">
        <f t="shared" si="5"/>
        <v>3760.1785714285716</v>
      </c>
      <c r="F11" s="21">
        <f t="shared" si="5"/>
        <v>3003.4285714285716</v>
      </c>
      <c r="G11" s="21">
        <f t="shared" si="5"/>
        <v>5082.2857142857147</v>
      </c>
      <c r="H11" s="21">
        <f t="shared" si="5"/>
        <v>2019.3571428571429</v>
      </c>
      <c r="I11" s="21">
        <f t="shared" si="5"/>
        <v>2375.0714285714284</v>
      </c>
      <c r="J11" s="21">
        <f t="shared" si="5"/>
        <v>1552.4285714285713</v>
      </c>
      <c r="K11" s="21">
        <f t="shared" si="5"/>
        <v>2458.0357142857142</v>
      </c>
      <c r="L11" s="21">
        <f t="shared" si="5"/>
        <v>1918.1785714285713</v>
      </c>
      <c r="M11" s="21">
        <f t="shared" si="5"/>
        <v>2725.2857142857142</v>
      </c>
      <c r="N11" s="21">
        <f t="shared" si="5"/>
        <v>2886.5</v>
      </c>
      <c r="O11" s="21">
        <f t="shared" si="5"/>
        <v>3769.2142857142858</v>
      </c>
      <c r="P11" s="21">
        <f t="shared" si="5"/>
        <v>838.28571428571433</v>
      </c>
      <c r="Q11" s="21">
        <f t="shared" si="5"/>
        <v>1114.8214285714287</v>
      </c>
      <c r="R11" s="21">
        <f t="shared" si="5"/>
        <v>3315.4285714285716</v>
      </c>
      <c r="S11" s="21">
        <f t="shared" si="5"/>
        <v>2640.0357142857142</v>
      </c>
      <c r="T11" s="21">
        <f t="shared" si="5"/>
        <v>1343.7142857142858</v>
      </c>
      <c r="U11" s="34">
        <f t="shared" si="5"/>
        <v>1599.1071428571429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5</v>
      </c>
      <c r="B12" s="16">
        <f>B11/$B$11*100</f>
        <v>100</v>
      </c>
      <c r="C12" s="19">
        <f t="shared" ref="C12:U12" si="6">C11/$B$14*100</f>
        <v>3.5202137974218486</v>
      </c>
      <c r="D12" s="19">
        <f t="shared" si="6"/>
        <v>3.8603764860932568</v>
      </c>
      <c r="E12" s="19">
        <f t="shared" si="6"/>
        <v>7.3314285929926868</v>
      </c>
      <c r="F12" s="19">
        <f t="shared" si="6"/>
        <v>5.8559511702171534</v>
      </c>
      <c r="G12" s="19">
        <f t="shared" si="6"/>
        <v>9.909214175782223</v>
      </c>
      <c r="H12" s="19">
        <f t="shared" si="6"/>
        <v>3.9372525573917696</v>
      </c>
      <c r="I12" s="19">
        <f t="shared" si="6"/>
        <v>4.6308084180196571</v>
      </c>
      <c r="J12" s="19">
        <f t="shared" si="6"/>
        <v>3.0268560391338375</v>
      </c>
      <c r="K12" s="19">
        <f t="shared" si="6"/>
        <v>4.7925684847102783</v>
      </c>
      <c r="L12" s="19">
        <f t="shared" si="6"/>
        <v>3.7399790881991182</v>
      </c>
      <c r="M12" s="19">
        <f t="shared" si="6"/>
        <v>5.3136406237743827</v>
      </c>
      <c r="N12" s="19">
        <f t="shared" si="6"/>
        <v>5.6279690529786288</v>
      </c>
      <c r="O12" s="19">
        <f t="shared" si="6"/>
        <v>7.3490460259985957</v>
      </c>
      <c r="P12" s="19">
        <f t="shared" si="6"/>
        <v>1.6344521245640342</v>
      </c>
      <c r="Q12" s="19">
        <f t="shared" si="6"/>
        <v>2.1736291354919191</v>
      </c>
      <c r="R12" s="19">
        <f t="shared" si="6"/>
        <v>6.464274864840168</v>
      </c>
      <c r="S12" s="19">
        <f t="shared" si="6"/>
        <v>5.1474239732403708</v>
      </c>
      <c r="T12" s="19">
        <f t="shared" si="6"/>
        <v>2.6199142269341014</v>
      </c>
      <c r="U12" s="20">
        <f t="shared" si="6"/>
        <v>3.1178678373106101</v>
      </c>
      <c r="V12" s="23"/>
      <c r="W12" s="24"/>
      <c r="X12" s="24"/>
      <c r="Y12" s="24"/>
      <c r="Z12" s="24"/>
      <c r="AA12" s="24"/>
    </row>
    <row r="13" spans="1:27" s="25" customFormat="1" ht="22.5" customHeight="1">
      <c r="A13" s="28" t="s">
        <v>24</v>
      </c>
      <c r="B13" s="12">
        <f>SUM(C13:U13)</f>
        <v>1589943</v>
      </c>
      <c r="C13" s="17">
        <v>58483</v>
      </c>
      <c r="D13" s="35">
        <v>71608</v>
      </c>
      <c r="E13" s="35">
        <v>145380</v>
      </c>
      <c r="F13" s="35">
        <v>94627</v>
      </c>
      <c r="G13" s="35">
        <v>162478</v>
      </c>
      <c r="H13" s="35">
        <v>69251</v>
      </c>
      <c r="I13" s="35">
        <v>76846</v>
      </c>
      <c r="J13" s="35">
        <v>50858</v>
      </c>
      <c r="K13" s="35">
        <v>85566</v>
      </c>
      <c r="L13" s="35">
        <v>65359</v>
      </c>
      <c r="M13" s="35">
        <v>96275</v>
      </c>
      <c r="N13" s="35">
        <v>103235</v>
      </c>
      <c r="O13" s="35">
        <v>124756</v>
      </c>
      <c r="P13" s="35">
        <v>33464</v>
      </c>
      <c r="Q13" s="35">
        <v>38560</v>
      </c>
      <c r="R13" s="35">
        <v>125040</v>
      </c>
      <c r="S13" s="35">
        <v>86663</v>
      </c>
      <c r="T13" s="35">
        <v>47037</v>
      </c>
      <c r="U13" s="36">
        <v>54457</v>
      </c>
      <c r="V13" s="23"/>
      <c r="W13" s="24"/>
      <c r="X13" s="24"/>
      <c r="Y13" s="24"/>
      <c r="Z13" s="24"/>
      <c r="AA13" s="24"/>
    </row>
    <row r="14" spans="1:27" s="25" customFormat="1" ht="22.5" customHeight="1">
      <c r="A14" s="29" t="s">
        <v>4</v>
      </c>
      <c r="B14" s="6">
        <f>B13/31</f>
        <v>51288.483870967742</v>
      </c>
      <c r="C14" s="7">
        <f>C13/31</f>
        <v>1886.5483870967741</v>
      </c>
      <c r="D14" s="7">
        <f t="shared" ref="D14:U14" si="7">D13/31</f>
        <v>2309.9354838709678</v>
      </c>
      <c r="E14" s="7">
        <f t="shared" si="7"/>
        <v>4689.677419354839</v>
      </c>
      <c r="F14" s="7">
        <f t="shared" si="7"/>
        <v>3052.483870967742</v>
      </c>
      <c r="G14" s="7">
        <f t="shared" si="7"/>
        <v>5241.2258064516127</v>
      </c>
      <c r="H14" s="7">
        <f t="shared" si="7"/>
        <v>2233.9032258064517</v>
      </c>
      <c r="I14" s="7">
        <f t="shared" si="7"/>
        <v>2478.9032258064517</v>
      </c>
      <c r="J14" s="7">
        <f t="shared" si="7"/>
        <v>1640.5806451612902</v>
      </c>
      <c r="K14" s="7">
        <f t="shared" si="7"/>
        <v>2760.1935483870966</v>
      </c>
      <c r="L14" s="7">
        <f t="shared" si="7"/>
        <v>2108.3548387096776</v>
      </c>
      <c r="M14" s="7">
        <f t="shared" si="7"/>
        <v>3105.6451612903224</v>
      </c>
      <c r="N14" s="7">
        <f t="shared" si="7"/>
        <v>3330.1612903225805</v>
      </c>
      <c r="O14" s="7">
        <f t="shared" si="7"/>
        <v>4024.3870967741937</v>
      </c>
      <c r="P14" s="7">
        <f t="shared" si="7"/>
        <v>1079.483870967742</v>
      </c>
      <c r="Q14" s="7">
        <f t="shared" si="7"/>
        <v>1243.8709677419354</v>
      </c>
      <c r="R14" s="7">
        <f t="shared" si="7"/>
        <v>4033.5483870967741</v>
      </c>
      <c r="S14" s="7">
        <f t="shared" si="7"/>
        <v>2795.5806451612902</v>
      </c>
      <c r="T14" s="7">
        <f t="shared" si="7"/>
        <v>1517.3225806451612</v>
      </c>
      <c r="U14" s="8">
        <f t="shared" si="7"/>
        <v>1756.6774193548388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5</v>
      </c>
      <c r="B15" s="9">
        <f>B14/$B$14*100</f>
        <v>100</v>
      </c>
      <c r="C15" s="10">
        <f t="shared" ref="C15:U15" si="8">C14/$B$14*100</f>
        <v>3.6783079644993562</v>
      </c>
      <c r="D15" s="10">
        <f t="shared" si="8"/>
        <v>4.5038092560550913</v>
      </c>
      <c r="E15" s="10">
        <f t="shared" si="8"/>
        <v>9.1437240202950676</v>
      </c>
      <c r="F15" s="10">
        <f t="shared" si="8"/>
        <v>5.9515970069367263</v>
      </c>
      <c r="G15" s="10">
        <f t="shared" si="8"/>
        <v>10.219108483763254</v>
      </c>
      <c r="H15" s="10">
        <f t="shared" si="8"/>
        <v>4.3555649479258065</v>
      </c>
      <c r="I15" s="10">
        <f t="shared" si="8"/>
        <v>4.8332550286393916</v>
      </c>
      <c r="J15" s="10">
        <f t="shared" si="8"/>
        <v>3.1987310236907858</v>
      </c>
      <c r="K15" s="10">
        <f t="shared" si="8"/>
        <v>5.381702362914897</v>
      </c>
      <c r="L15" s="10">
        <f t="shared" si="8"/>
        <v>4.1107762982698119</v>
      </c>
      <c r="M15" s="10">
        <f t="shared" si="8"/>
        <v>6.0552485214878775</v>
      </c>
      <c r="N15" s="10">
        <f t="shared" si="8"/>
        <v>6.4930000635242902</v>
      </c>
      <c r="O15" s="10">
        <f t="shared" si="8"/>
        <v>7.8465706003296969</v>
      </c>
      <c r="P15" s="10">
        <f t="shared" si="8"/>
        <v>2.1047295406187518</v>
      </c>
      <c r="Q15" s="10">
        <f t="shared" si="8"/>
        <v>2.4252441754201248</v>
      </c>
      <c r="R15" s="10">
        <f t="shared" si="8"/>
        <v>7.8644328758955506</v>
      </c>
      <c r="S15" s="10">
        <f t="shared" si="8"/>
        <v>5.4506985470548317</v>
      </c>
      <c r="T15" s="10">
        <f t="shared" si="8"/>
        <v>2.9584079429262555</v>
      </c>
      <c r="U15" s="11">
        <f t="shared" si="8"/>
        <v>3.4250913397524312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29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22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4754896</v>
      </c>
      <c r="C4" s="48">
        <f>SUM(C7,C10,C13)</f>
        <v>179277</v>
      </c>
      <c r="D4" s="48">
        <f t="shared" ref="D4:T4" si="0">SUM(D7,D10,D13)</f>
        <v>215873</v>
      </c>
      <c r="E4" s="48">
        <f t="shared" si="0"/>
        <v>436831</v>
      </c>
      <c r="F4" s="48">
        <f t="shared" si="0"/>
        <v>274202</v>
      </c>
      <c r="G4" s="48">
        <f t="shared" si="0"/>
        <v>481992</v>
      </c>
      <c r="H4" s="48">
        <f t="shared" si="0"/>
        <v>207032</v>
      </c>
      <c r="I4" s="48">
        <f t="shared" si="0"/>
        <v>235073</v>
      </c>
      <c r="J4" s="48">
        <f t="shared" si="0"/>
        <v>152838</v>
      </c>
      <c r="K4" s="48">
        <f t="shared" si="0"/>
        <v>257478</v>
      </c>
      <c r="L4" s="48">
        <f t="shared" si="0"/>
        <v>197292</v>
      </c>
      <c r="M4" s="48">
        <f t="shared" si="0"/>
        <v>290190</v>
      </c>
      <c r="N4" s="48">
        <f t="shared" si="0"/>
        <v>311159</v>
      </c>
      <c r="O4" s="48">
        <f t="shared" si="0"/>
        <v>370366</v>
      </c>
      <c r="P4" s="48">
        <f t="shared" si="0"/>
        <v>98164</v>
      </c>
      <c r="Q4" s="48">
        <f t="shared" si="0"/>
        <v>115946</v>
      </c>
      <c r="R4" s="48">
        <f t="shared" si="0"/>
        <v>365466</v>
      </c>
      <c r="S4" s="48">
        <f t="shared" si="0"/>
        <v>258487</v>
      </c>
      <c r="T4" s="48">
        <f t="shared" si="0"/>
        <v>138693</v>
      </c>
      <c r="U4" s="49">
        <f>SUM(U7,U10,U13)</f>
        <v>168537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B4/91</f>
        <v>52251.604395604394</v>
      </c>
      <c r="C5" s="4">
        <f t="shared" ref="C5:U5" si="1">C4/91</f>
        <v>1970.0769230769231</v>
      </c>
      <c r="D5" s="4">
        <f t="shared" si="1"/>
        <v>2372.2307692307691</v>
      </c>
      <c r="E5" s="4">
        <f t="shared" si="1"/>
        <v>4800.3406593406589</v>
      </c>
      <c r="F5" s="4">
        <f t="shared" si="1"/>
        <v>3013.2087912087914</v>
      </c>
      <c r="G5" s="4">
        <f t="shared" si="1"/>
        <v>5296.6153846153848</v>
      </c>
      <c r="H5" s="4">
        <f t="shared" si="1"/>
        <v>2275.0769230769229</v>
      </c>
      <c r="I5" s="4">
        <f t="shared" si="1"/>
        <v>2583.2197802197802</v>
      </c>
      <c r="J5" s="4">
        <f t="shared" si="1"/>
        <v>1679.5384615384614</v>
      </c>
      <c r="K5" s="4">
        <f t="shared" si="1"/>
        <v>2829.4285714285716</v>
      </c>
      <c r="L5" s="4">
        <f t="shared" si="1"/>
        <v>2168.0439560439559</v>
      </c>
      <c r="M5" s="4">
        <f t="shared" si="1"/>
        <v>3188.901098901099</v>
      </c>
      <c r="N5" s="4">
        <f t="shared" si="1"/>
        <v>3419.3296703296705</v>
      </c>
      <c r="O5" s="4">
        <f t="shared" si="1"/>
        <v>4069.9560439560441</v>
      </c>
      <c r="P5" s="4">
        <f t="shared" si="1"/>
        <v>1078.7252747252746</v>
      </c>
      <c r="Q5" s="4">
        <f t="shared" si="1"/>
        <v>1274.131868131868</v>
      </c>
      <c r="R5" s="4">
        <f t="shared" si="1"/>
        <v>4016.1098901098903</v>
      </c>
      <c r="S5" s="4">
        <f t="shared" si="1"/>
        <v>2840.5164835164837</v>
      </c>
      <c r="T5" s="4">
        <f t="shared" si="1"/>
        <v>1524.098901098901</v>
      </c>
      <c r="U5" s="5">
        <f t="shared" si="1"/>
        <v>1852.0549450549452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3.7703663760469213</v>
      </c>
      <c r="D6" s="14">
        <f t="shared" si="2"/>
        <v>4.5400151759365501</v>
      </c>
      <c r="E6" s="14">
        <f t="shared" si="2"/>
        <v>9.186972753978214</v>
      </c>
      <c r="F6" s="14">
        <f t="shared" si="2"/>
        <v>5.7667297034467211</v>
      </c>
      <c r="G6" s="14">
        <f t="shared" si="2"/>
        <v>10.13675167658767</v>
      </c>
      <c r="H6" s="14">
        <f t="shared" si="2"/>
        <v>4.3540805098576287</v>
      </c>
      <c r="I6" s="14">
        <f t="shared" si="2"/>
        <v>4.9438094965694308</v>
      </c>
      <c r="J6" s="14">
        <f t="shared" si="2"/>
        <v>3.2143289779629249</v>
      </c>
      <c r="K6" s="14">
        <f t="shared" si="2"/>
        <v>5.4150080254121224</v>
      </c>
      <c r="L6" s="14">
        <f t="shared" si="2"/>
        <v>4.1492390159532402</v>
      </c>
      <c r="M6" s="14">
        <f t="shared" si="2"/>
        <v>6.1029725991903927</v>
      </c>
      <c r="N6" s="14">
        <f t="shared" si="2"/>
        <v>6.5439706778024176</v>
      </c>
      <c r="O6" s="14">
        <f t="shared" si="2"/>
        <v>7.7891503830998614</v>
      </c>
      <c r="P6" s="14">
        <f t="shared" si="2"/>
        <v>2.0644825880523987</v>
      </c>
      <c r="Q6" s="14">
        <f t="shared" si="2"/>
        <v>2.4384550156302049</v>
      </c>
      <c r="R6" s="14">
        <f t="shared" si="2"/>
        <v>7.6860987075216798</v>
      </c>
      <c r="S6" s="14">
        <f t="shared" si="2"/>
        <v>5.4362282581995487</v>
      </c>
      <c r="T6" s="14">
        <f t="shared" si="2"/>
        <v>2.9168461308091702</v>
      </c>
      <c r="U6" s="15">
        <f t="shared" si="2"/>
        <v>3.5444939279429035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139</v>
      </c>
      <c r="B7" s="12">
        <f>SUM(C7:U7)</f>
        <v>1601118</v>
      </c>
      <c r="C7" s="35">
        <v>59534</v>
      </c>
      <c r="D7" s="35">
        <v>71265</v>
      </c>
      <c r="E7" s="35">
        <v>150914</v>
      </c>
      <c r="F7" s="35">
        <v>88584</v>
      </c>
      <c r="G7" s="35">
        <v>157064</v>
      </c>
      <c r="H7" s="35">
        <v>70252</v>
      </c>
      <c r="I7" s="35">
        <v>77531</v>
      </c>
      <c r="J7" s="35">
        <v>51526</v>
      </c>
      <c r="K7" s="35">
        <v>91795</v>
      </c>
      <c r="L7" s="35">
        <v>65417</v>
      </c>
      <c r="M7" s="35">
        <v>98521</v>
      </c>
      <c r="N7" s="35">
        <v>106950</v>
      </c>
      <c r="O7" s="35">
        <v>124274</v>
      </c>
      <c r="P7" s="35">
        <v>33437</v>
      </c>
      <c r="Q7" s="35">
        <v>39487</v>
      </c>
      <c r="R7" s="35">
        <v>125411</v>
      </c>
      <c r="S7" s="35">
        <v>86457</v>
      </c>
      <c r="T7" s="35">
        <v>46443</v>
      </c>
      <c r="U7" s="36">
        <v>56256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B7/30</f>
        <v>53370.6</v>
      </c>
      <c r="C8" s="21">
        <f t="shared" ref="C8:U8" si="3">C7/30</f>
        <v>1984.4666666666667</v>
      </c>
      <c r="D8" s="21">
        <f t="shared" si="3"/>
        <v>2375.5</v>
      </c>
      <c r="E8" s="21">
        <f t="shared" si="3"/>
        <v>5030.4666666666662</v>
      </c>
      <c r="F8" s="21">
        <f t="shared" si="3"/>
        <v>2952.8</v>
      </c>
      <c r="G8" s="21">
        <f t="shared" si="3"/>
        <v>5235.4666666666662</v>
      </c>
      <c r="H8" s="21">
        <f t="shared" si="3"/>
        <v>2341.7333333333331</v>
      </c>
      <c r="I8" s="21">
        <f t="shared" si="3"/>
        <v>2584.3666666666668</v>
      </c>
      <c r="J8" s="21">
        <f t="shared" si="3"/>
        <v>1717.5333333333333</v>
      </c>
      <c r="K8" s="21">
        <f t="shared" si="3"/>
        <v>3059.8333333333335</v>
      </c>
      <c r="L8" s="21">
        <f t="shared" si="3"/>
        <v>2180.5666666666666</v>
      </c>
      <c r="M8" s="21">
        <f t="shared" si="3"/>
        <v>3284.0333333333333</v>
      </c>
      <c r="N8" s="21">
        <f t="shared" si="3"/>
        <v>3565</v>
      </c>
      <c r="O8" s="21">
        <f t="shared" si="3"/>
        <v>4142.4666666666662</v>
      </c>
      <c r="P8" s="21">
        <f t="shared" si="3"/>
        <v>1114.5666666666666</v>
      </c>
      <c r="Q8" s="21">
        <f t="shared" si="3"/>
        <v>1316.2333333333333</v>
      </c>
      <c r="R8" s="21">
        <f t="shared" si="3"/>
        <v>4180.3666666666668</v>
      </c>
      <c r="S8" s="21">
        <f t="shared" si="3"/>
        <v>2881.9</v>
      </c>
      <c r="T8" s="21">
        <f t="shared" si="3"/>
        <v>1548.1</v>
      </c>
      <c r="U8" s="34">
        <f t="shared" si="3"/>
        <v>1875.2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4.0192354041615506</v>
      </c>
      <c r="D9" s="44">
        <f t="shared" si="4"/>
        <v>4.8112139462756218</v>
      </c>
      <c r="E9" s="44">
        <f t="shared" si="4"/>
        <v>10.188445120160514</v>
      </c>
      <c r="F9" s="44">
        <f t="shared" si="4"/>
        <v>5.9804472913334701</v>
      </c>
      <c r="G9" s="44">
        <f t="shared" si="4"/>
        <v>10.603641440508444</v>
      </c>
      <c r="H9" s="44">
        <f t="shared" si="4"/>
        <v>4.7428246987126217</v>
      </c>
      <c r="I9" s="44">
        <f t="shared" si="4"/>
        <v>5.2342416118528767</v>
      </c>
      <c r="J9" s="44">
        <f t="shared" si="4"/>
        <v>3.4786025369507847</v>
      </c>
      <c r="K9" s="44">
        <f t="shared" si="4"/>
        <v>6.1972270286728515</v>
      </c>
      <c r="L9" s="44">
        <f t="shared" si="4"/>
        <v>4.4164061281626648</v>
      </c>
      <c r="M9" s="44">
        <f t="shared" si="4"/>
        <v>6.6513100287801938</v>
      </c>
      <c r="N9" s="44">
        <f t="shared" si="4"/>
        <v>7.220365278245672</v>
      </c>
      <c r="O9" s="44">
        <f t="shared" si="4"/>
        <v>8.3899361812875402</v>
      </c>
      <c r="P9" s="44">
        <f t="shared" si="4"/>
        <v>2.2573852623534405</v>
      </c>
      <c r="Q9" s="44">
        <f t="shared" si="4"/>
        <v>2.6658304230209149</v>
      </c>
      <c r="R9" s="44">
        <f t="shared" si="4"/>
        <v>8.4666968668543046</v>
      </c>
      <c r="S9" s="44">
        <f t="shared" si="4"/>
        <v>5.8368501249302103</v>
      </c>
      <c r="T9" s="44">
        <f t="shared" si="4"/>
        <v>3.1354410903933023</v>
      </c>
      <c r="U9" s="45">
        <f t="shared" si="4"/>
        <v>3.7979323898362645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140</v>
      </c>
      <c r="B10" s="18">
        <f>SUM(C10:U10)</f>
        <v>1672551</v>
      </c>
      <c r="C10" s="32">
        <v>62954</v>
      </c>
      <c r="D10" s="50">
        <v>75572</v>
      </c>
      <c r="E10" s="50">
        <v>154553</v>
      </c>
      <c r="F10" s="50">
        <v>100327</v>
      </c>
      <c r="G10" s="50">
        <v>173116</v>
      </c>
      <c r="H10" s="50">
        <v>71630</v>
      </c>
      <c r="I10" s="50">
        <v>81906</v>
      </c>
      <c r="J10" s="50">
        <v>53179</v>
      </c>
      <c r="K10" s="50">
        <v>87792</v>
      </c>
      <c r="L10" s="50">
        <v>68840</v>
      </c>
      <c r="M10" s="50">
        <v>100990</v>
      </c>
      <c r="N10" s="50">
        <v>109314</v>
      </c>
      <c r="O10" s="50">
        <v>129192</v>
      </c>
      <c r="P10" s="50">
        <v>33679</v>
      </c>
      <c r="Q10" s="50">
        <v>41037</v>
      </c>
      <c r="R10" s="50">
        <v>129606</v>
      </c>
      <c r="S10" s="50">
        <v>91644</v>
      </c>
      <c r="T10" s="50">
        <v>49029</v>
      </c>
      <c r="U10" s="51">
        <v>58191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53953.258064516129</v>
      </c>
      <c r="C11" s="21">
        <f t="shared" ref="C11:U11" si="5">C10/31</f>
        <v>2030.7741935483871</v>
      </c>
      <c r="D11" s="21">
        <f t="shared" si="5"/>
        <v>2437.8064516129034</v>
      </c>
      <c r="E11" s="21">
        <f t="shared" si="5"/>
        <v>4985.5806451612907</v>
      </c>
      <c r="F11" s="21">
        <f t="shared" si="5"/>
        <v>3236.3548387096776</v>
      </c>
      <c r="G11" s="21">
        <f t="shared" si="5"/>
        <v>5584.3870967741932</v>
      </c>
      <c r="H11" s="21">
        <f t="shared" si="5"/>
        <v>2310.6451612903224</v>
      </c>
      <c r="I11" s="21">
        <f t="shared" si="5"/>
        <v>2642.1290322580644</v>
      </c>
      <c r="J11" s="21">
        <f t="shared" si="5"/>
        <v>1715.4516129032259</v>
      </c>
      <c r="K11" s="21">
        <f t="shared" si="5"/>
        <v>2832</v>
      </c>
      <c r="L11" s="21">
        <f t="shared" si="5"/>
        <v>2220.6451612903224</v>
      </c>
      <c r="M11" s="21">
        <f t="shared" si="5"/>
        <v>3257.7419354838707</v>
      </c>
      <c r="N11" s="21">
        <f t="shared" si="5"/>
        <v>3526.2580645161293</v>
      </c>
      <c r="O11" s="21">
        <f t="shared" si="5"/>
        <v>4167.4838709677415</v>
      </c>
      <c r="P11" s="21">
        <f t="shared" si="5"/>
        <v>1086.4193548387098</v>
      </c>
      <c r="Q11" s="21">
        <f t="shared" si="5"/>
        <v>1323.7741935483871</v>
      </c>
      <c r="R11" s="21">
        <f t="shared" si="5"/>
        <v>4180.8387096774195</v>
      </c>
      <c r="S11" s="21">
        <f t="shared" si="5"/>
        <v>2956.2580645161293</v>
      </c>
      <c r="T11" s="21">
        <f t="shared" si="5"/>
        <v>1581.5806451612902</v>
      </c>
      <c r="U11" s="34">
        <f t="shared" si="5"/>
        <v>1877.1290322580646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4.1130242566771749</v>
      </c>
      <c r="D12" s="19">
        <f t="shared" si="6"/>
        <v>4.9374061874639814</v>
      </c>
      <c r="E12" s="19">
        <f t="shared" si="6"/>
        <v>10.097535310579589</v>
      </c>
      <c r="F12" s="19">
        <f t="shared" si="6"/>
        <v>6.554744489621803</v>
      </c>
      <c r="G12" s="19">
        <f t="shared" si="6"/>
        <v>11.310326702337035</v>
      </c>
      <c r="H12" s="19">
        <f t="shared" si="6"/>
        <v>4.6798603346218837</v>
      </c>
      <c r="I12" s="19">
        <f t="shared" si="6"/>
        <v>5.3512304979413647</v>
      </c>
      <c r="J12" s="19">
        <f t="shared" si="6"/>
        <v>3.4743863288406693</v>
      </c>
      <c r="K12" s="19">
        <f t="shared" si="6"/>
        <v>5.7357852645138125</v>
      </c>
      <c r="L12" s="19">
        <f t="shared" si="6"/>
        <v>4.4975790232496218</v>
      </c>
      <c r="M12" s="19">
        <f t="shared" si="6"/>
        <v>6.5980608012489732</v>
      </c>
      <c r="N12" s="19">
        <f t="shared" si="6"/>
        <v>7.1418993804112318</v>
      </c>
      <c r="O12" s="19">
        <f t="shared" si="6"/>
        <v>8.4406047235860715</v>
      </c>
      <c r="P12" s="19">
        <f t="shared" si="6"/>
        <v>2.2003771633356193</v>
      </c>
      <c r="Q12" s="19">
        <f t="shared" si="6"/>
        <v>2.6811032884528583</v>
      </c>
      <c r="R12" s="19">
        <f t="shared" si="6"/>
        <v>8.4676529181767943</v>
      </c>
      <c r="S12" s="19">
        <f t="shared" si="6"/>
        <v>5.9874510750535794</v>
      </c>
      <c r="T12" s="19">
        <f t="shared" si="6"/>
        <v>3.2032510448998504</v>
      </c>
      <c r="U12" s="20">
        <f t="shared" si="6"/>
        <v>3.8018393512771467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141</v>
      </c>
      <c r="B13" s="12">
        <f>SUM(C13:U13)</f>
        <v>1481227</v>
      </c>
      <c r="C13" s="17">
        <v>56789</v>
      </c>
      <c r="D13" s="35">
        <v>69036</v>
      </c>
      <c r="E13" s="35">
        <v>131364</v>
      </c>
      <c r="F13" s="35">
        <v>85291</v>
      </c>
      <c r="G13" s="35">
        <v>151812</v>
      </c>
      <c r="H13" s="35">
        <v>65150</v>
      </c>
      <c r="I13" s="35">
        <v>75636</v>
      </c>
      <c r="J13" s="35">
        <v>48133</v>
      </c>
      <c r="K13" s="35">
        <v>77891</v>
      </c>
      <c r="L13" s="35">
        <v>63035</v>
      </c>
      <c r="M13" s="35">
        <v>90679</v>
      </c>
      <c r="N13" s="35">
        <v>94895</v>
      </c>
      <c r="O13" s="35">
        <v>116900</v>
      </c>
      <c r="P13" s="35">
        <v>31048</v>
      </c>
      <c r="Q13" s="35">
        <v>35422</v>
      </c>
      <c r="R13" s="35">
        <v>110449</v>
      </c>
      <c r="S13" s="35">
        <v>80386</v>
      </c>
      <c r="T13" s="35">
        <v>43221</v>
      </c>
      <c r="U13" s="36">
        <v>54090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49374.23333333333</v>
      </c>
      <c r="C14" s="7">
        <f t="shared" ref="C14:U14" si="7">C13/30</f>
        <v>1892.9666666666667</v>
      </c>
      <c r="D14" s="7">
        <f t="shared" si="7"/>
        <v>2301.1999999999998</v>
      </c>
      <c r="E14" s="7">
        <f t="shared" si="7"/>
        <v>4378.8</v>
      </c>
      <c r="F14" s="7">
        <f t="shared" si="7"/>
        <v>2843.0333333333333</v>
      </c>
      <c r="G14" s="7">
        <f t="shared" si="7"/>
        <v>5060.3999999999996</v>
      </c>
      <c r="H14" s="7">
        <f t="shared" si="7"/>
        <v>2171.6666666666665</v>
      </c>
      <c r="I14" s="7">
        <f t="shared" si="7"/>
        <v>2521.1999999999998</v>
      </c>
      <c r="J14" s="7">
        <f t="shared" si="7"/>
        <v>1604.4333333333334</v>
      </c>
      <c r="K14" s="7">
        <f t="shared" si="7"/>
        <v>2596.3666666666668</v>
      </c>
      <c r="L14" s="7">
        <f t="shared" si="7"/>
        <v>2101.1666666666665</v>
      </c>
      <c r="M14" s="7">
        <f t="shared" si="7"/>
        <v>3022.6333333333332</v>
      </c>
      <c r="N14" s="7">
        <f t="shared" si="7"/>
        <v>3163.1666666666665</v>
      </c>
      <c r="O14" s="7">
        <f t="shared" si="7"/>
        <v>3896.6666666666665</v>
      </c>
      <c r="P14" s="7">
        <f t="shared" si="7"/>
        <v>1034.9333333333334</v>
      </c>
      <c r="Q14" s="7">
        <f t="shared" si="7"/>
        <v>1180.7333333333333</v>
      </c>
      <c r="R14" s="7">
        <f t="shared" si="7"/>
        <v>3681.6333333333332</v>
      </c>
      <c r="S14" s="7">
        <f t="shared" si="7"/>
        <v>2679.5333333333333</v>
      </c>
      <c r="T14" s="7">
        <f t="shared" si="7"/>
        <v>1440.7</v>
      </c>
      <c r="U14" s="8">
        <f t="shared" si="7"/>
        <v>1803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3.8339160709330846</v>
      </c>
      <c r="D15" s="10">
        <f t="shared" si="8"/>
        <v>4.6607305969982988</v>
      </c>
      <c r="E15" s="10">
        <f t="shared" si="8"/>
        <v>8.8685934026317383</v>
      </c>
      <c r="F15" s="10">
        <f t="shared" si="8"/>
        <v>5.7581316030561149</v>
      </c>
      <c r="G15" s="10">
        <f t="shared" si="8"/>
        <v>10.249070534090993</v>
      </c>
      <c r="H15" s="10">
        <f t="shared" si="8"/>
        <v>4.3983805318158531</v>
      </c>
      <c r="I15" s="10">
        <f t="shared" si="8"/>
        <v>5.1063071359082706</v>
      </c>
      <c r="J15" s="10">
        <f t="shared" si="8"/>
        <v>3.2495356889929772</v>
      </c>
      <c r="K15" s="10">
        <f t="shared" si="8"/>
        <v>5.2585457867025109</v>
      </c>
      <c r="L15" s="10">
        <f t="shared" si="8"/>
        <v>4.2555935045742483</v>
      </c>
      <c r="M15" s="10">
        <f t="shared" si="8"/>
        <v>6.1218840866389828</v>
      </c>
      <c r="N15" s="10">
        <f t="shared" si="8"/>
        <v>6.4065129787669273</v>
      </c>
      <c r="O15" s="10">
        <f t="shared" si="8"/>
        <v>7.8921056664508544</v>
      </c>
      <c r="P15" s="10">
        <f t="shared" si="8"/>
        <v>2.096100057587392</v>
      </c>
      <c r="Q15" s="10">
        <f t="shared" si="8"/>
        <v>2.3913957820104548</v>
      </c>
      <c r="R15" s="10">
        <f t="shared" si="8"/>
        <v>7.4565883554647607</v>
      </c>
      <c r="S15" s="10">
        <f t="shared" si="8"/>
        <v>5.4269872207298411</v>
      </c>
      <c r="T15" s="10">
        <f t="shared" si="8"/>
        <v>2.9179187254890713</v>
      </c>
      <c r="U15" s="11">
        <f t="shared" si="8"/>
        <v>3.6517022711576281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109375" style="1" bestFit="1" customWidth="1"/>
    <col min="4" max="4" width="8.44140625" style="1" bestFit="1" customWidth="1"/>
    <col min="5" max="5" width="8.109375" style="1" bestFit="1" customWidth="1"/>
    <col min="6" max="6" width="8.6640625" style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31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4204561</v>
      </c>
      <c r="C4" s="48">
        <f>SUM(C7,C10,C13)</f>
        <v>164125</v>
      </c>
      <c r="D4" s="48">
        <f t="shared" ref="D4:T4" si="0">SUM(D7,D10,D13)</f>
        <v>194097</v>
      </c>
      <c r="E4" s="48">
        <f t="shared" si="0"/>
        <v>357286</v>
      </c>
      <c r="F4" s="48">
        <f t="shared" si="0"/>
        <v>250777</v>
      </c>
      <c r="G4" s="48">
        <f t="shared" si="0"/>
        <v>449554</v>
      </c>
      <c r="H4" s="48">
        <f t="shared" si="0"/>
        <v>186937</v>
      </c>
      <c r="I4" s="48">
        <f t="shared" si="0"/>
        <v>217766</v>
      </c>
      <c r="J4" s="48">
        <f t="shared" si="0"/>
        <v>139020</v>
      </c>
      <c r="K4" s="48">
        <f t="shared" si="0"/>
        <v>220180</v>
      </c>
      <c r="L4" s="48">
        <f t="shared" si="0"/>
        <v>176747</v>
      </c>
      <c r="M4" s="48">
        <f t="shared" si="0"/>
        <v>247983</v>
      </c>
      <c r="N4" s="48">
        <f t="shared" si="0"/>
        <v>261570</v>
      </c>
      <c r="O4" s="48">
        <f t="shared" si="0"/>
        <v>332445</v>
      </c>
      <c r="P4" s="48">
        <f t="shared" si="0"/>
        <v>91726</v>
      </c>
      <c r="Q4" s="48">
        <f t="shared" si="0"/>
        <v>99549</v>
      </c>
      <c r="R4" s="48">
        <f t="shared" si="0"/>
        <v>304628</v>
      </c>
      <c r="S4" s="48">
        <f t="shared" si="0"/>
        <v>228536</v>
      </c>
      <c r="T4" s="48">
        <f t="shared" si="0"/>
        <v>125800</v>
      </c>
      <c r="U4" s="49">
        <f>SUM(U7,U10,U13)</f>
        <v>155835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45701.75</v>
      </c>
      <c r="C5" s="4">
        <f t="shared" ref="C5:U5" si="1">C4/92</f>
        <v>1783.9673913043478</v>
      </c>
      <c r="D5" s="4">
        <f t="shared" si="1"/>
        <v>2109.75</v>
      </c>
      <c r="E5" s="4">
        <f t="shared" si="1"/>
        <v>3883.5434782608695</v>
      </c>
      <c r="F5" s="4">
        <f t="shared" si="1"/>
        <v>2725.836956521739</v>
      </c>
      <c r="G5" s="4">
        <f t="shared" si="1"/>
        <v>4886.45652173913</v>
      </c>
      <c r="H5" s="4">
        <f t="shared" si="1"/>
        <v>2031.9239130434783</v>
      </c>
      <c r="I5" s="4">
        <f t="shared" si="1"/>
        <v>2367.021739130435</v>
      </c>
      <c r="J5" s="4">
        <f t="shared" si="1"/>
        <v>1511.0869565217392</v>
      </c>
      <c r="K5" s="4">
        <f t="shared" si="1"/>
        <v>2393.2608695652175</v>
      </c>
      <c r="L5" s="4">
        <f t="shared" si="1"/>
        <v>1921.1630434782608</v>
      </c>
      <c r="M5" s="4">
        <f t="shared" si="1"/>
        <v>2695.467391304348</v>
      </c>
      <c r="N5" s="4">
        <f t="shared" si="1"/>
        <v>2843.1521739130435</v>
      </c>
      <c r="O5" s="4">
        <f t="shared" si="1"/>
        <v>3613.532608695652</v>
      </c>
      <c r="P5" s="4">
        <f t="shared" si="1"/>
        <v>997.02173913043475</v>
      </c>
      <c r="Q5" s="4">
        <f t="shared" si="1"/>
        <v>1082.054347826087</v>
      </c>
      <c r="R5" s="4">
        <f t="shared" si="1"/>
        <v>3311.1739130434785</v>
      </c>
      <c r="S5" s="4">
        <f t="shared" si="1"/>
        <v>2484.086956521739</v>
      </c>
      <c r="T5" s="4">
        <f t="shared" si="1"/>
        <v>1367.391304347826</v>
      </c>
      <c r="U5" s="5">
        <f t="shared" si="1"/>
        <v>1693.858695652174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3.903499081116911</v>
      </c>
      <c r="D6" s="14">
        <f t="shared" si="2"/>
        <v>4.6163440130848379</v>
      </c>
      <c r="E6" s="14">
        <f t="shared" si="2"/>
        <v>8.4975815548876561</v>
      </c>
      <c r="F6" s="14">
        <f t="shared" si="2"/>
        <v>5.9644038937715491</v>
      </c>
      <c r="G6" s="14">
        <f t="shared" si="2"/>
        <v>10.69205560342685</v>
      </c>
      <c r="H6" s="14">
        <f t="shared" si="2"/>
        <v>4.4460527508103702</v>
      </c>
      <c r="I6" s="14">
        <f t="shared" si="2"/>
        <v>5.1792803101203679</v>
      </c>
      <c r="J6" s="14">
        <f t="shared" si="2"/>
        <v>3.3064093968430948</v>
      </c>
      <c r="K6" s="14">
        <f t="shared" si="2"/>
        <v>5.2366941518983792</v>
      </c>
      <c r="L6" s="14">
        <f t="shared" si="2"/>
        <v>4.2036968901152818</v>
      </c>
      <c r="M6" s="14">
        <f t="shared" si="2"/>
        <v>5.8979522475711494</v>
      </c>
      <c r="N6" s="14">
        <f t="shared" si="2"/>
        <v>6.2211013230632162</v>
      </c>
      <c r="O6" s="14">
        <f t="shared" si="2"/>
        <v>7.9067707663178153</v>
      </c>
      <c r="P6" s="14">
        <f t="shared" si="2"/>
        <v>2.1815832853893666</v>
      </c>
      <c r="Q6" s="14">
        <f t="shared" si="2"/>
        <v>2.3676431380113168</v>
      </c>
      <c r="R6" s="14">
        <f t="shared" si="2"/>
        <v>7.2451796989031676</v>
      </c>
      <c r="S6" s="14">
        <f t="shared" si="2"/>
        <v>5.4354307144075209</v>
      </c>
      <c r="T6" s="14">
        <f t="shared" si="2"/>
        <v>2.9919889377273865</v>
      </c>
      <c r="U6" s="15">
        <f t="shared" si="2"/>
        <v>3.706332242533763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142</v>
      </c>
      <c r="B7" s="12">
        <f>SUM(C7:U7)</f>
        <v>1480014</v>
      </c>
      <c r="C7" s="35">
        <v>57298</v>
      </c>
      <c r="D7" s="35">
        <v>67889</v>
      </c>
      <c r="E7" s="35">
        <v>123004</v>
      </c>
      <c r="F7" s="35">
        <v>88080</v>
      </c>
      <c r="G7" s="35">
        <v>159540</v>
      </c>
      <c r="H7" s="35">
        <v>67714</v>
      </c>
      <c r="I7" s="35">
        <v>74997</v>
      </c>
      <c r="J7" s="35">
        <v>49623</v>
      </c>
      <c r="K7" s="35">
        <v>77911</v>
      </c>
      <c r="L7" s="35">
        <v>63437</v>
      </c>
      <c r="M7" s="35">
        <v>88231</v>
      </c>
      <c r="N7" s="35">
        <v>93263</v>
      </c>
      <c r="O7" s="35">
        <v>118937</v>
      </c>
      <c r="P7" s="35">
        <v>34045</v>
      </c>
      <c r="Q7" s="35">
        <v>34233</v>
      </c>
      <c r="R7" s="35">
        <v>105360</v>
      </c>
      <c r="S7" s="35">
        <v>78063</v>
      </c>
      <c r="T7" s="35">
        <v>42907</v>
      </c>
      <c r="U7" s="36">
        <v>55482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47742.387096774197</v>
      </c>
      <c r="C8" s="21">
        <f t="shared" ref="C8:U8" si="3">C7/31</f>
        <v>1848.3225806451612</v>
      </c>
      <c r="D8" s="21">
        <f t="shared" si="3"/>
        <v>2189.9677419354839</v>
      </c>
      <c r="E8" s="21">
        <f t="shared" si="3"/>
        <v>3967.8709677419356</v>
      </c>
      <c r="F8" s="21">
        <f t="shared" si="3"/>
        <v>2841.2903225806454</v>
      </c>
      <c r="G8" s="21">
        <f t="shared" si="3"/>
        <v>5146.4516129032254</v>
      </c>
      <c r="H8" s="21">
        <f t="shared" si="3"/>
        <v>2184.3225806451615</v>
      </c>
      <c r="I8" s="21">
        <f t="shared" si="3"/>
        <v>2419.2580645161293</v>
      </c>
      <c r="J8" s="21">
        <f t="shared" si="3"/>
        <v>1600.741935483871</v>
      </c>
      <c r="K8" s="21">
        <f t="shared" si="3"/>
        <v>2513.2580645161293</v>
      </c>
      <c r="L8" s="21">
        <f t="shared" si="3"/>
        <v>2046.3548387096773</v>
      </c>
      <c r="M8" s="21">
        <f t="shared" si="3"/>
        <v>2846.1612903225805</v>
      </c>
      <c r="N8" s="21">
        <f t="shared" si="3"/>
        <v>3008.483870967742</v>
      </c>
      <c r="O8" s="21">
        <f t="shared" si="3"/>
        <v>3836.6774193548385</v>
      </c>
      <c r="P8" s="21">
        <f t="shared" si="3"/>
        <v>1098.2258064516129</v>
      </c>
      <c r="Q8" s="21">
        <f t="shared" si="3"/>
        <v>1104.2903225806451</v>
      </c>
      <c r="R8" s="21">
        <f t="shared" si="3"/>
        <v>3398.7096774193546</v>
      </c>
      <c r="S8" s="21">
        <f t="shared" si="3"/>
        <v>2518.1612903225805</v>
      </c>
      <c r="T8" s="21">
        <f t="shared" si="3"/>
        <v>1384.0967741935483</v>
      </c>
      <c r="U8" s="34">
        <f t="shared" si="3"/>
        <v>1789.741935483871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4.0044137214872411</v>
      </c>
      <c r="D9" s="44">
        <f t="shared" si="4"/>
        <v>4.7445921871277763</v>
      </c>
      <c r="E9" s="44">
        <f t="shared" si="4"/>
        <v>8.5964415057736172</v>
      </c>
      <c r="F9" s="44">
        <f t="shared" si="4"/>
        <v>6.1556906102934876</v>
      </c>
      <c r="G9" s="44">
        <f t="shared" si="4"/>
        <v>11.149851044121514</v>
      </c>
      <c r="H9" s="44">
        <f t="shared" si="4"/>
        <v>4.7323618754020575</v>
      </c>
      <c r="I9" s="44">
        <f t="shared" si="4"/>
        <v>5.2413525056787087</v>
      </c>
      <c r="J9" s="44">
        <f t="shared" si="4"/>
        <v>3.4680271929449789</v>
      </c>
      <c r="K9" s="44">
        <f t="shared" si="4"/>
        <v>5.4450046677858301</v>
      </c>
      <c r="L9" s="44">
        <f t="shared" si="4"/>
        <v>4.433453056825476</v>
      </c>
      <c r="M9" s="44">
        <f t="shared" si="4"/>
        <v>6.1662436221253936</v>
      </c>
      <c r="N9" s="44">
        <f t="shared" si="4"/>
        <v>6.5179174998615075</v>
      </c>
      <c r="O9" s="44">
        <f t="shared" si="4"/>
        <v>8.3122090612678985</v>
      </c>
      <c r="P9" s="44">
        <f t="shared" si="4"/>
        <v>2.37931978686923</v>
      </c>
      <c r="Q9" s="44">
        <f t="shared" si="4"/>
        <v>2.3924586360374311</v>
      </c>
      <c r="R9" s="44">
        <f t="shared" si="4"/>
        <v>7.3633465338388033</v>
      </c>
      <c r="S9" s="44">
        <f t="shared" si="4"/>
        <v>5.4556275671133116</v>
      </c>
      <c r="T9" s="44">
        <f t="shared" si="4"/>
        <v>2.9986627726596575</v>
      </c>
      <c r="U9" s="45">
        <f t="shared" si="4"/>
        <v>3.8774980295220627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143</v>
      </c>
      <c r="B10" s="18">
        <f>SUM(C10:U10)</f>
        <v>1339833</v>
      </c>
      <c r="C10" s="32">
        <v>53042</v>
      </c>
      <c r="D10" s="50">
        <v>62161</v>
      </c>
      <c r="E10" s="50">
        <v>108446</v>
      </c>
      <c r="F10" s="50">
        <v>81222</v>
      </c>
      <c r="G10" s="50">
        <v>147074</v>
      </c>
      <c r="H10" s="50">
        <v>60680</v>
      </c>
      <c r="I10" s="50">
        <v>69855</v>
      </c>
      <c r="J10" s="50">
        <v>44902</v>
      </c>
      <c r="K10" s="50">
        <v>70796</v>
      </c>
      <c r="L10" s="50">
        <v>55431</v>
      </c>
      <c r="M10" s="50">
        <v>76785</v>
      </c>
      <c r="N10" s="50">
        <v>81657</v>
      </c>
      <c r="O10" s="50">
        <v>106408</v>
      </c>
      <c r="P10" s="50">
        <v>28119</v>
      </c>
      <c r="Q10" s="50">
        <v>31948</v>
      </c>
      <c r="R10" s="50">
        <v>93704</v>
      </c>
      <c r="S10" s="50">
        <v>74953</v>
      </c>
      <c r="T10" s="50">
        <v>40802</v>
      </c>
      <c r="U10" s="51">
        <v>51848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43220.419354838712</v>
      </c>
      <c r="C11" s="21">
        <f t="shared" ref="C11:U11" si="5">C10/31</f>
        <v>1711.0322580645161</v>
      </c>
      <c r="D11" s="21">
        <f t="shared" si="5"/>
        <v>2005.1935483870968</v>
      </c>
      <c r="E11" s="21">
        <f t="shared" si="5"/>
        <v>3498.2580645161293</v>
      </c>
      <c r="F11" s="21">
        <f t="shared" si="5"/>
        <v>2620.0645161290322</v>
      </c>
      <c r="G11" s="21">
        <f t="shared" si="5"/>
        <v>4744.322580645161</v>
      </c>
      <c r="H11" s="21">
        <f t="shared" si="5"/>
        <v>1957.4193548387098</v>
      </c>
      <c r="I11" s="21">
        <f t="shared" si="5"/>
        <v>2253.3870967741937</v>
      </c>
      <c r="J11" s="21">
        <f t="shared" si="5"/>
        <v>1448.4516129032259</v>
      </c>
      <c r="K11" s="21">
        <f t="shared" si="5"/>
        <v>2283.7419354838707</v>
      </c>
      <c r="L11" s="21">
        <f t="shared" si="5"/>
        <v>1788.0967741935483</v>
      </c>
      <c r="M11" s="21">
        <f t="shared" si="5"/>
        <v>2476.9354838709678</v>
      </c>
      <c r="N11" s="21">
        <f t="shared" si="5"/>
        <v>2634.0967741935483</v>
      </c>
      <c r="O11" s="21">
        <f t="shared" si="5"/>
        <v>3432.516129032258</v>
      </c>
      <c r="P11" s="21">
        <f t="shared" si="5"/>
        <v>907.06451612903231</v>
      </c>
      <c r="Q11" s="21">
        <f t="shared" si="5"/>
        <v>1030.5806451612902</v>
      </c>
      <c r="R11" s="21">
        <f t="shared" si="5"/>
        <v>3022.7096774193546</v>
      </c>
      <c r="S11" s="21">
        <f t="shared" si="5"/>
        <v>2417.8387096774195</v>
      </c>
      <c r="T11" s="21">
        <f t="shared" si="5"/>
        <v>1316.1935483870968</v>
      </c>
      <c r="U11" s="34">
        <f t="shared" si="5"/>
        <v>1672.516129032258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3.7069725403177469</v>
      </c>
      <c r="D12" s="19">
        <f t="shared" si="6"/>
        <v>4.3442766124710879</v>
      </c>
      <c r="E12" s="19">
        <f t="shared" si="6"/>
        <v>7.5790193451849177</v>
      </c>
      <c r="F12" s="19">
        <f t="shared" si="6"/>
        <v>5.6764021656364401</v>
      </c>
      <c r="G12" s="19">
        <f t="shared" si="6"/>
        <v>10.278633524276842</v>
      </c>
      <c r="H12" s="19">
        <f t="shared" si="6"/>
        <v>4.2407732315237157</v>
      </c>
      <c r="I12" s="19">
        <f t="shared" si="6"/>
        <v>4.8819910034292864</v>
      </c>
      <c r="J12" s="19">
        <f t="shared" si="6"/>
        <v>3.1380883263328587</v>
      </c>
      <c r="K12" s="19">
        <f t="shared" si="6"/>
        <v>4.9477551367658679</v>
      </c>
      <c r="L12" s="19">
        <f t="shared" si="6"/>
        <v>3.8739337672477099</v>
      </c>
      <c r="M12" s="19">
        <f t="shared" si="6"/>
        <v>5.3663113477677733</v>
      </c>
      <c r="N12" s="19">
        <f t="shared" si="6"/>
        <v>5.7068032262117994</v>
      </c>
      <c r="O12" s="19">
        <f t="shared" si="6"/>
        <v>7.4365886292019674</v>
      </c>
      <c r="P12" s="19">
        <f t="shared" si="6"/>
        <v>1.9651664880885851</v>
      </c>
      <c r="Q12" s="19">
        <f t="shared" si="6"/>
        <v>2.232765708647324</v>
      </c>
      <c r="R12" s="19">
        <f t="shared" si="6"/>
        <v>6.5487378854103193</v>
      </c>
      <c r="S12" s="19">
        <f t="shared" si="6"/>
        <v>5.2382774558733853</v>
      </c>
      <c r="T12" s="19">
        <f t="shared" si="6"/>
        <v>2.8515495944731479</v>
      </c>
      <c r="U12" s="20">
        <f t="shared" si="6"/>
        <v>3.6235268706005535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144</v>
      </c>
      <c r="B13" s="12">
        <f>SUM(C13:U13)</f>
        <v>1384714</v>
      </c>
      <c r="C13" s="17">
        <v>53785</v>
      </c>
      <c r="D13" s="35">
        <v>64047</v>
      </c>
      <c r="E13" s="35">
        <v>125836</v>
      </c>
      <c r="F13" s="35">
        <v>81475</v>
      </c>
      <c r="G13" s="35">
        <v>142940</v>
      </c>
      <c r="H13" s="35">
        <v>58543</v>
      </c>
      <c r="I13" s="35">
        <v>72914</v>
      </c>
      <c r="J13" s="35">
        <v>44495</v>
      </c>
      <c r="K13" s="35">
        <v>71473</v>
      </c>
      <c r="L13" s="35">
        <v>57879</v>
      </c>
      <c r="M13" s="35">
        <v>82967</v>
      </c>
      <c r="N13" s="35">
        <v>86650</v>
      </c>
      <c r="O13" s="35">
        <v>107100</v>
      </c>
      <c r="P13" s="35">
        <v>29562</v>
      </c>
      <c r="Q13" s="35">
        <v>33368</v>
      </c>
      <c r="R13" s="35">
        <v>105564</v>
      </c>
      <c r="S13" s="35">
        <v>75520</v>
      </c>
      <c r="T13" s="35">
        <v>42091</v>
      </c>
      <c r="U13" s="36">
        <v>48505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46157.133333333331</v>
      </c>
      <c r="C14" s="7">
        <f t="shared" ref="C14:U14" si="7">C13/30</f>
        <v>1792.8333333333333</v>
      </c>
      <c r="D14" s="7">
        <f t="shared" si="7"/>
        <v>2134.9</v>
      </c>
      <c r="E14" s="7">
        <f t="shared" si="7"/>
        <v>4194.5333333333338</v>
      </c>
      <c r="F14" s="7">
        <f t="shared" si="7"/>
        <v>2715.8333333333335</v>
      </c>
      <c r="G14" s="7">
        <f t="shared" si="7"/>
        <v>4764.666666666667</v>
      </c>
      <c r="H14" s="7">
        <f t="shared" si="7"/>
        <v>1951.4333333333334</v>
      </c>
      <c r="I14" s="7">
        <f t="shared" si="7"/>
        <v>2430.4666666666667</v>
      </c>
      <c r="J14" s="7">
        <f t="shared" si="7"/>
        <v>1483.1666666666667</v>
      </c>
      <c r="K14" s="7">
        <f t="shared" si="7"/>
        <v>2382.4333333333334</v>
      </c>
      <c r="L14" s="7">
        <f t="shared" si="7"/>
        <v>1929.3</v>
      </c>
      <c r="M14" s="7">
        <f t="shared" si="7"/>
        <v>2765.5666666666666</v>
      </c>
      <c r="N14" s="7">
        <f t="shared" si="7"/>
        <v>2888.3333333333335</v>
      </c>
      <c r="O14" s="7">
        <f t="shared" si="7"/>
        <v>3570</v>
      </c>
      <c r="P14" s="7">
        <f t="shared" si="7"/>
        <v>985.4</v>
      </c>
      <c r="Q14" s="7">
        <f t="shared" si="7"/>
        <v>1112.2666666666667</v>
      </c>
      <c r="R14" s="7">
        <f t="shared" si="7"/>
        <v>3518.8</v>
      </c>
      <c r="S14" s="7">
        <f t="shared" si="7"/>
        <v>2517.3333333333335</v>
      </c>
      <c r="T14" s="7">
        <f t="shared" si="7"/>
        <v>1403.0333333333333</v>
      </c>
      <c r="U14" s="8">
        <f t="shared" si="7"/>
        <v>1616.8333333333333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3.8841955811813849</v>
      </c>
      <c r="D15" s="10">
        <f t="shared" si="8"/>
        <v>4.6252872434307735</v>
      </c>
      <c r="E15" s="10">
        <f t="shared" si="8"/>
        <v>9.0875083230183282</v>
      </c>
      <c r="F15" s="10">
        <f t="shared" si="8"/>
        <v>5.8838864920842866</v>
      </c>
      <c r="G15" s="10">
        <f t="shared" si="8"/>
        <v>10.32270923815315</v>
      </c>
      <c r="H15" s="10">
        <f t="shared" si="8"/>
        <v>4.2278044419280807</v>
      </c>
      <c r="I15" s="10">
        <f t="shared" si="8"/>
        <v>5.2656360808080223</v>
      </c>
      <c r="J15" s="10">
        <f t="shared" si="8"/>
        <v>3.2132989194880683</v>
      </c>
      <c r="K15" s="10">
        <f t="shared" si="8"/>
        <v>5.1615712703128587</v>
      </c>
      <c r="L15" s="10">
        <f t="shared" si="8"/>
        <v>4.1798523016305174</v>
      </c>
      <c r="M15" s="10">
        <f t="shared" si="8"/>
        <v>5.9916343735962805</v>
      </c>
      <c r="N15" s="10">
        <f t="shared" si="8"/>
        <v>6.2576098746744817</v>
      </c>
      <c r="O15" s="10">
        <f t="shared" si="8"/>
        <v>7.7344491353449163</v>
      </c>
      <c r="P15" s="10">
        <f t="shared" si="8"/>
        <v>2.1348812823442245</v>
      </c>
      <c r="Q15" s="10">
        <f t="shared" si="8"/>
        <v>2.4097394841100761</v>
      </c>
      <c r="R15" s="10">
        <f t="shared" si="8"/>
        <v>7.6235237023674216</v>
      </c>
      <c r="S15" s="10">
        <f t="shared" si="8"/>
        <v>5.4538337880602059</v>
      </c>
      <c r="T15" s="10">
        <f t="shared" si="8"/>
        <v>3.0396890621456851</v>
      </c>
      <c r="U15" s="11">
        <f t="shared" si="8"/>
        <v>3.5028894053212434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sheetData>
    <row r="1" spans="1:27" ht="45.75" customHeight="1">
      <c r="A1" s="506" t="s">
        <v>104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4689274</v>
      </c>
      <c r="C4" s="48">
        <f>SUM(C7,C10,C13)</f>
        <v>184676</v>
      </c>
      <c r="D4" s="48">
        <f t="shared" ref="D4:T4" si="0">SUM(D7,D10,D13)</f>
        <v>216299</v>
      </c>
      <c r="E4" s="48">
        <f t="shared" si="0"/>
        <v>410538</v>
      </c>
      <c r="F4" s="48">
        <f t="shared" si="0"/>
        <v>272313</v>
      </c>
      <c r="G4" s="48">
        <f t="shared" si="0"/>
        <v>498487</v>
      </c>
      <c r="H4" s="48">
        <f t="shared" si="0"/>
        <v>205971</v>
      </c>
      <c r="I4" s="48">
        <f t="shared" si="0"/>
        <v>220013</v>
      </c>
      <c r="J4" s="48">
        <f t="shared" si="0"/>
        <v>147735</v>
      </c>
      <c r="K4" s="48">
        <f t="shared" si="0"/>
        <v>252522</v>
      </c>
      <c r="L4" s="48">
        <f t="shared" si="0"/>
        <v>193660</v>
      </c>
      <c r="M4" s="48">
        <f t="shared" si="0"/>
        <v>278672</v>
      </c>
      <c r="N4" s="48">
        <f t="shared" si="0"/>
        <v>299681</v>
      </c>
      <c r="O4" s="48">
        <f t="shared" si="0"/>
        <v>375968</v>
      </c>
      <c r="P4" s="48">
        <f t="shared" si="0"/>
        <v>107448</v>
      </c>
      <c r="Q4" s="48">
        <f t="shared" si="0"/>
        <v>114414</v>
      </c>
      <c r="R4" s="48">
        <f t="shared" si="0"/>
        <v>348132</v>
      </c>
      <c r="S4" s="48">
        <f t="shared" si="0"/>
        <v>242698</v>
      </c>
      <c r="T4" s="48">
        <f t="shared" si="0"/>
        <v>140872</v>
      </c>
      <c r="U4" s="49">
        <f>SUM(U7,U10,U13)</f>
        <v>179175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50970.369565217392</v>
      </c>
      <c r="C5" s="4">
        <f t="shared" ref="C5:U5" si="1">C4/92</f>
        <v>2007.3478260869565</v>
      </c>
      <c r="D5" s="4">
        <f t="shared" si="1"/>
        <v>2351.0760869565215</v>
      </c>
      <c r="E5" s="4">
        <f t="shared" si="1"/>
        <v>4462.369565217391</v>
      </c>
      <c r="F5" s="4">
        <f t="shared" si="1"/>
        <v>2959.9239130434785</v>
      </c>
      <c r="G5" s="4">
        <f t="shared" si="1"/>
        <v>5418.336956521739</v>
      </c>
      <c r="H5" s="4">
        <f t="shared" si="1"/>
        <v>2238.8152173913045</v>
      </c>
      <c r="I5" s="4">
        <f t="shared" si="1"/>
        <v>2391.445652173913</v>
      </c>
      <c r="J5" s="4">
        <f t="shared" si="1"/>
        <v>1605.8152173913043</v>
      </c>
      <c r="K5" s="4">
        <f t="shared" si="1"/>
        <v>2744.804347826087</v>
      </c>
      <c r="L5" s="4">
        <f t="shared" si="1"/>
        <v>2105</v>
      </c>
      <c r="M5" s="4">
        <f t="shared" si="1"/>
        <v>3029.0434782608695</v>
      </c>
      <c r="N5" s="4">
        <f t="shared" si="1"/>
        <v>3257.4021739130435</v>
      </c>
      <c r="O5" s="4">
        <f t="shared" si="1"/>
        <v>4086.608695652174</v>
      </c>
      <c r="P5" s="4">
        <f t="shared" si="1"/>
        <v>1167.9130434782608</v>
      </c>
      <c r="Q5" s="4">
        <f t="shared" si="1"/>
        <v>1243.6304347826087</v>
      </c>
      <c r="R5" s="4">
        <f t="shared" si="1"/>
        <v>3784.0434782608695</v>
      </c>
      <c r="S5" s="4">
        <f t="shared" si="1"/>
        <v>2638.021739130435</v>
      </c>
      <c r="T5" s="4">
        <f t="shared" si="1"/>
        <v>1531.2173913043478</v>
      </c>
      <c r="U5" s="5">
        <f t="shared" si="1"/>
        <v>1947.554347826087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3.9382642174460267</v>
      </c>
      <c r="D6" s="14">
        <f t="shared" si="2"/>
        <v>4.6126330003322478</v>
      </c>
      <c r="E6" s="14">
        <f t="shared" si="2"/>
        <v>8.7548307051368699</v>
      </c>
      <c r="F6" s="14">
        <f t="shared" si="2"/>
        <v>5.8071462661384254</v>
      </c>
      <c r="G6" s="14">
        <f t="shared" si="2"/>
        <v>10.630366235796842</v>
      </c>
      <c r="H6" s="14">
        <f t="shared" si="2"/>
        <v>4.3923856869954712</v>
      </c>
      <c r="I6" s="14">
        <f t="shared" si="2"/>
        <v>4.6918350260616037</v>
      </c>
      <c r="J6" s="14">
        <f t="shared" si="2"/>
        <v>3.1504876874330652</v>
      </c>
      <c r="K6" s="14">
        <f t="shared" si="2"/>
        <v>5.3850979917147086</v>
      </c>
      <c r="L6" s="14">
        <f t="shared" si="2"/>
        <v>4.1298503776917279</v>
      </c>
      <c r="M6" s="14">
        <f t="shared" si="2"/>
        <v>5.9427536117531199</v>
      </c>
      <c r="N6" s="14">
        <f t="shared" si="2"/>
        <v>6.3907760561656239</v>
      </c>
      <c r="O6" s="14">
        <f t="shared" si="2"/>
        <v>8.0176163730249073</v>
      </c>
      <c r="P6" s="14">
        <f t="shared" si="2"/>
        <v>2.2913568283704469</v>
      </c>
      <c r="Q6" s="14">
        <f t="shared" si="2"/>
        <v>2.4399086084541022</v>
      </c>
      <c r="R6" s="14">
        <f t="shared" si="2"/>
        <v>7.4240063600463522</v>
      </c>
      <c r="S6" s="14">
        <f t="shared" si="2"/>
        <v>5.1755986107870866</v>
      </c>
      <c r="T6" s="14">
        <f t="shared" si="2"/>
        <v>3.0041324094092174</v>
      </c>
      <c r="U6" s="15">
        <f t="shared" si="2"/>
        <v>3.8209539472421534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145</v>
      </c>
      <c r="B7" s="12">
        <f>SUM(C7:U7)</f>
        <v>1595028</v>
      </c>
      <c r="C7" s="35">
        <v>61623</v>
      </c>
      <c r="D7" s="35">
        <v>73505</v>
      </c>
      <c r="E7" s="35">
        <v>140459</v>
      </c>
      <c r="F7" s="35">
        <v>97041</v>
      </c>
      <c r="G7" s="35">
        <v>174173</v>
      </c>
      <c r="H7" s="35">
        <v>68392</v>
      </c>
      <c r="I7" s="35">
        <v>74447</v>
      </c>
      <c r="J7" s="35">
        <v>50089</v>
      </c>
      <c r="K7" s="35">
        <v>85465</v>
      </c>
      <c r="L7" s="35">
        <v>65544</v>
      </c>
      <c r="M7" s="35">
        <v>95379</v>
      </c>
      <c r="N7" s="35">
        <v>100954</v>
      </c>
      <c r="O7" s="35">
        <v>124992</v>
      </c>
      <c r="P7" s="35">
        <v>36471</v>
      </c>
      <c r="Q7" s="35">
        <v>39100</v>
      </c>
      <c r="R7" s="35">
        <v>119157</v>
      </c>
      <c r="S7" s="35">
        <v>82518</v>
      </c>
      <c r="T7" s="35">
        <v>47587</v>
      </c>
      <c r="U7" s="36">
        <v>58132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51452.516129032258</v>
      </c>
      <c r="C8" s="21">
        <f t="shared" ref="C8:U8" si="3">C7/31</f>
        <v>1987.8387096774193</v>
      </c>
      <c r="D8" s="21">
        <f t="shared" si="3"/>
        <v>2371.1290322580644</v>
      </c>
      <c r="E8" s="21">
        <f t="shared" si="3"/>
        <v>4530.9354838709678</v>
      </c>
      <c r="F8" s="21">
        <f t="shared" si="3"/>
        <v>3130.3548387096776</v>
      </c>
      <c r="G8" s="21">
        <f t="shared" si="3"/>
        <v>5618.4838709677415</v>
      </c>
      <c r="H8" s="21">
        <f t="shared" si="3"/>
        <v>2206.1935483870966</v>
      </c>
      <c r="I8" s="21">
        <f t="shared" si="3"/>
        <v>2401.516129032258</v>
      </c>
      <c r="J8" s="21">
        <f t="shared" si="3"/>
        <v>1615.7741935483871</v>
      </c>
      <c r="K8" s="21">
        <f t="shared" si="3"/>
        <v>2756.9354838709678</v>
      </c>
      <c r="L8" s="21">
        <f t="shared" si="3"/>
        <v>2114.3225806451615</v>
      </c>
      <c r="M8" s="21">
        <f t="shared" si="3"/>
        <v>3076.7419354838707</v>
      </c>
      <c r="N8" s="21">
        <f t="shared" si="3"/>
        <v>3256.5806451612902</v>
      </c>
      <c r="O8" s="21">
        <f t="shared" si="3"/>
        <v>4032</v>
      </c>
      <c r="P8" s="21">
        <f t="shared" si="3"/>
        <v>1176.483870967742</v>
      </c>
      <c r="Q8" s="21">
        <f t="shared" si="3"/>
        <v>1261.2903225806451</v>
      </c>
      <c r="R8" s="21">
        <f t="shared" si="3"/>
        <v>3843.7741935483873</v>
      </c>
      <c r="S8" s="21">
        <f t="shared" si="3"/>
        <v>2661.8709677419356</v>
      </c>
      <c r="T8" s="21">
        <f t="shared" si="3"/>
        <v>1535.0645161290322</v>
      </c>
      <c r="U8" s="34">
        <f t="shared" si="3"/>
        <v>1875.2258064516129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3.969375076088868</v>
      </c>
      <c r="D9" s="44">
        <f t="shared" si="4"/>
        <v>4.7347405184413649</v>
      </c>
      <c r="E9" s="44">
        <f t="shared" si="4"/>
        <v>9.047505863271283</v>
      </c>
      <c r="F9" s="44">
        <f t="shared" si="4"/>
        <v>6.2507850438754984</v>
      </c>
      <c r="G9" s="44">
        <f t="shared" si="4"/>
        <v>11.219154619665163</v>
      </c>
      <c r="H9" s="44">
        <f t="shared" si="4"/>
        <v>4.4053924704066629</v>
      </c>
      <c r="I9" s="44">
        <f t="shared" si="4"/>
        <v>4.7954183712183429</v>
      </c>
      <c r="J9" s="44">
        <f t="shared" si="4"/>
        <v>3.2264256557813691</v>
      </c>
      <c r="K9" s="44">
        <f t="shared" si="4"/>
        <v>5.5051302415970511</v>
      </c>
      <c r="L9" s="44">
        <f t="shared" si="4"/>
        <v>4.2219418072338044</v>
      </c>
      <c r="M9" s="44">
        <f t="shared" si="4"/>
        <v>6.1437292144536952</v>
      </c>
      <c r="N9" s="44">
        <f t="shared" si="4"/>
        <v>6.5028364641688245</v>
      </c>
      <c r="O9" s="44">
        <f t="shared" si="4"/>
        <v>8.0512167455414332</v>
      </c>
      <c r="P9" s="44">
        <f t="shared" si="4"/>
        <v>2.3492377586296853</v>
      </c>
      <c r="Q9" s="44">
        <f t="shared" si="4"/>
        <v>2.5185817872397434</v>
      </c>
      <c r="R9" s="44">
        <f t="shared" si="4"/>
        <v>7.675361893149006</v>
      </c>
      <c r="S9" s="44">
        <f t="shared" si="4"/>
        <v>5.3153026066355284</v>
      </c>
      <c r="T9" s="44">
        <f t="shared" si="4"/>
        <v>3.0652621869406054</v>
      </c>
      <c r="U9" s="45">
        <f t="shared" si="4"/>
        <v>3.7445063032179227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146</v>
      </c>
      <c r="B10" s="18">
        <f>SUM(C10:U10)</f>
        <v>1541785</v>
      </c>
      <c r="C10" s="32">
        <v>61925</v>
      </c>
      <c r="D10" s="50">
        <v>70577</v>
      </c>
      <c r="E10" s="50">
        <v>138151</v>
      </c>
      <c r="F10" s="50">
        <v>85572</v>
      </c>
      <c r="G10" s="50">
        <v>156888</v>
      </c>
      <c r="H10" s="50">
        <v>66469</v>
      </c>
      <c r="I10" s="50">
        <v>72854</v>
      </c>
      <c r="J10" s="50">
        <v>48408</v>
      </c>
      <c r="K10" s="50">
        <v>84350</v>
      </c>
      <c r="L10" s="50">
        <v>63396</v>
      </c>
      <c r="M10" s="50">
        <v>92350</v>
      </c>
      <c r="N10" s="50">
        <v>98347</v>
      </c>
      <c r="O10" s="50">
        <v>122996</v>
      </c>
      <c r="P10" s="50">
        <v>38460</v>
      </c>
      <c r="Q10" s="50">
        <v>37769</v>
      </c>
      <c r="R10" s="50">
        <v>114490</v>
      </c>
      <c r="S10" s="50">
        <v>80186</v>
      </c>
      <c r="T10" s="50">
        <v>46195</v>
      </c>
      <c r="U10" s="51">
        <v>62402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B10/30</f>
        <v>51392.833333333336</v>
      </c>
      <c r="C11" s="21">
        <f t="shared" ref="C11:U11" si="5">C10/30</f>
        <v>2064.1666666666665</v>
      </c>
      <c r="D11" s="21">
        <f t="shared" si="5"/>
        <v>2352.5666666666666</v>
      </c>
      <c r="E11" s="21">
        <f t="shared" si="5"/>
        <v>4605.0333333333338</v>
      </c>
      <c r="F11" s="21">
        <f t="shared" si="5"/>
        <v>2852.4</v>
      </c>
      <c r="G11" s="21">
        <f t="shared" si="5"/>
        <v>5229.6000000000004</v>
      </c>
      <c r="H11" s="21">
        <f t="shared" si="5"/>
        <v>2215.6333333333332</v>
      </c>
      <c r="I11" s="21">
        <f t="shared" si="5"/>
        <v>2428.4666666666667</v>
      </c>
      <c r="J11" s="21">
        <f t="shared" si="5"/>
        <v>1613.6</v>
      </c>
      <c r="K11" s="21">
        <f t="shared" si="5"/>
        <v>2811.6666666666665</v>
      </c>
      <c r="L11" s="21">
        <f t="shared" si="5"/>
        <v>2113.1999999999998</v>
      </c>
      <c r="M11" s="21">
        <f t="shared" si="5"/>
        <v>3078.3333333333335</v>
      </c>
      <c r="N11" s="21">
        <f t="shared" si="5"/>
        <v>3278.2333333333331</v>
      </c>
      <c r="O11" s="21">
        <f t="shared" si="5"/>
        <v>4099.8666666666668</v>
      </c>
      <c r="P11" s="21">
        <f t="shared" si="5"/>
        <v>1282</v>
      </c>
      <c r="Q11" s="21">
        <f t="shared" si="5"/>
        <v>1258.9666666666667</v>
      </c>
      <c r="R11" s="21">
        <f t="shared" si="5"/>
        <v>3816.3333333333335</v>
      </c>
      <c r="S11" s="21">
        <f t="shared" si="5"/>
        <v>2672.8666666666668</v>
      </c>
      <c r="T11" s="21">
        <f t="shared" si="5"/>
        <v>1539.8333333333333</v>
      </c>
      <c r="U11" s="34">
        <f t="shared" si="5"/>
        <v>2080.0666666666666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4.1217889960950167</v>
      </c>
      <c r="D12" s="19">
        <f t="shared" si="6"/>
        <v>4.6976746383108283</v>
      </c>
      <c r="E12" s="19">
        <f t="shared" si="6"/>
        <v>9.1954666386681101</v>
      </c>
      <c r="F12" s="19">
        <f t="shared" si="6"/>
        <v>5.6957566083785682</v>
      </c>
      <c r="G12" s="19">
        <f t="shared" si="6"/>
        <v>10.442619814604038</v>
      </c>
      <c r="H12" s="19">
        <f t="shared" si="6"/>
        <v>4.4242421119328172</v>
      </c>
      <c r="I12" s="19">
        <f t="shared" si="6"/>
        <v>4.8492340011547261</v>
      </c>
      <c r="J12" s="19">
        <f t="shared" si="6"/>
        <v>3.2220841618565617</v>
      </c>
      <c r="K12" s="19">
        <f t="shared" si="6"/>
        <v>5.6144190847091586</v>
      </c>
      <c r="L12" s="19">
        <f t="shared" si="6"/>
        <v>4.2197002050293042</v>
      </c>
      <c r="M12" s="19">
        <f t="shared" si="6"/>
        <v>6.1469069647052867</v>
      </c>
      <c r="N12" s="19">
        <f t="shared" si="6"/>
        <v>6.5460731917473813</v>
      </c>
      <c r="O12" s="19">
        <f t="shared" si="6"/>
        <v>8.1867349110004479</v>
      </c>
      <c r="P12" s="19">
        <f t="shared" si="6"/>
        <v>2.5599354830813783</v>
      </c>
      <c r="Q12" s="19">
        <f t="shared" si="6"/>
        <v>2.5139418424467128</v>
      </c>
      <c r="R12" s="19">
        <f t="shared" si="6"/>
        <v>7.6205671725945665</v>
      </c>
      <c r="S12" s="19">
        <f t="shared" si="6"/>
        <v>5.3372591431711758</v>
      </c>
      <c r="T12" s="19">
        <f t="shared" si="6"/>
        <v>3.0747847020526331</v>
      </c>
      <c r="U12" s="20">
        <f t="shared" si="6"/>
        <v>4.1535385859397858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147</v>
      </c>
      <c r="B13" s="12">
        <f>SUM(C13:U13)</f>
        <v>1552461</v>
      </c>
      <c r="C13" s="17">
        <v>61128</v>
      </c>
      <c r="D13" s="35">
        <v>72217</v>
      </c>
      <c r="E13" s="35">
        <v>131928</v>
      </c>
      <c r="F13" s="35">
        <v>89700</v>
      </c>
      <c r="G13" s="35">
        <v>167426</v>
      </c>
      <c r="H13" s="35">
        <v>71110</v>
      </c>
      <c r="I13" s="35">
        <v>72712</v>
      </c>
      <c r="J13" s="35">
        <v>49238</v>
      </c>
      <c r="K13" s="35">
        <v>82707</v>
      </c>
      <c r="L13" s="35">
        <v>64720</v>
      </c>
      <c r="M13" s="35">
        <v>90943</v>
      </c>
      <c r="N13" s="35">
        <v>100380</v>
      </c>
      <c r="O13" s="35">
        <v>127980</v>
      </c>
      <c r="P13" s="35">
        <v>32517</v>
      </c>
      <c r="Q13" s="35">
        <v>37545</v>
      </c>
      <c r="R13" s="35">
        <v>114485</v>
      </c>
      <c r="S13" s="35">
        <v>79994</v>
      </c>
      <c r="T13" s="35">
        <v>47090</v>
      </c>
      <c r="U13" s="36">
        <v>58641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B13/31</f>
        <v>50079.387096774197</v>
      </c>
      <c r="C14" s="7">
        <f t="shared" ref="C14:U14" si="7">C13/31</f>
        <v>1971.8709677419354</v>
      </c>
      <c r="D14" s="7">
        <f t="shared" si="7"/>
        <v>2329.5806451612902</v>
      </c>
      <c r="E14" s="7">
        <f t="shared" si="7"/>
        <v>4255.7419354838712</v>
      </c>
      <c r="F14" s="7">
        <f t="shared" si="7"/>
        <v>2893.5483870967741</v>
      </c>
      <c r="G14" s="7">
        <f t="shared" si="7"/>
        <v>5400.8387096774195</v>
      </c>
      <c r="H14" s="7">
        <f t="shared" si="7"/>
        <v>2293.8709677419356</v>
      </c>
      <c r="I14" s="7">
        <f t="shared" si="7"/>
        <v>2345.5483870967741</v>
      </c>
      <c r="J14" s="7">
        <f t="shared" si="7"/>
        <v>1588.3225806451612</v>
      </c>
      <c r="K14" s="7">
        <f t="shared" si="7"/>
        <v>2667.9677419354839</v>
      </c>
      <c r="L14" s="7">
        <f t="shared" si="7"/>
        <v>2087.7419354838707</v>
      </c>
      <c r="M14" s="7">
        <f t="shared" si="7"/>
        <v>2933.6451612903224</v>
      </c>
      <c r="N14" s="7">
        <f t="shared" si="7"/>
        <v>3238.0645161290322</v>
      </c>
      <c r="O14" s="7">
        <f t="shared" si="7"/>
        <v>4128.3870967741932</v>
      </c>
      <c r="P14" s="7">
        <f t="shared" si="7"/>
        <v>1048.9354838709678</v>
      </c>
      <c r="Q14" s="7">
        <f t="shared" si="7"/>
        <v>1211.1290322580646</v>
      </c>
      <c r="R14" s="7">
        <f t="shared" si="7"/>
        <v>3693.0645161290322</v>
      </c>
      <c r="S14" s="7">
        <f t="shared" si="7"/>
        <v>2580.4516129032259</v>
      </c>
      <c r="T14" s="7">
        <f t="shared" si="7"/>
        <v>1519.0322580645161</v>
      </c>
      <c r="U14" s="8">
        <f t="shared" si="7"/>
        <v>1891.6451612903227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3.9374902171455513</v>
      </c>
      <c r="D15" s="10">
        <f t="shared" si="8"/>
        <v>4.6517754713322912</v>
      </c>
      <c r="E15" s="10">
        <f t="shared" si="8"/>
        <v>8.4979912538865712</v>
      </c>
      <c r="F15" s="10">
        <f t="shared" si="8"/>
        <v>5.7779229236676475</v>
      </c>
      <c r="G15" s="10">
        <f t="shared" si="8"/>
        <v>10.784554330189293</v>
      </c>
      <c r="H15" s="10">
        <f t="shared" si="8"/>
        <v>4.5804693322408747</v>
      </c>
      <c r="I15" s="10">
        <f t="shared" si="8"/>
        <v>4.6836603302756075</v>
      </c>
      <c r="J15" s="10">
        <f t="shared" si="8"/>
        <v>3.1716094639414454</v>
      </c>
      <c r="K15" s="10">
        <f t="shared" si="8"/>
        <v>5.3274768255047951</v>
      </c>
      <c r="L15" s="10">
        <f t="shared" si="8"/>
        <v>4.1688647895180608</v>
      </c>
      <c r="M15" s="10">
        <f t="shared" si="8"/>
        <v>5.85798934723642</v>
      </c>
      <c r="N15" s="10">
        <f t="shared" si="8"/>
        <v>6.4658629105658685</v>
      </c>
      <c r="O15" s="10">
        <f t="shared" si="8"/>
        <v>8.2436853486174524</v>
      </c>
      <c r="P15" s="10">
        <f t="shared" si="8"/>
        <v>2.0945453702218604</v>
      </c>
      <c r="Q15" s="10">
        <f t="shared" si="8"/>
        <v>2.4184182404582142</v>
      </c>
      <c r="R15" s="10">
        <f t="shared" si="8"/>
        <v>7.3744203558092591</v>
      </c>
      <c r="S15" s="10">
        <f t="shared" si="8"/>
        <v>5.1527220329528403</v>
      </c>
      <c r="T15" s="10">
        <f t="shared" si="8"/>
        <v>3.0332485002843872</v>
      </c>
      <c r="U15" s="11">
        <f t="shared" si="8"/>
        <v>3.7772929561515554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105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106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107</v>
      </c>
      <c r="B3" s="255" t="s">
        <v>108</v>
      </c>
      <c r="C3" s="257" t="s">
        <v>6</v>
      </c>
      <c r="D3" s="257" t="s">
        <v>109</v>
      </c>
      <c r="E3" s="255" t="s">
        <v>7</v>
      </c>
      <c r="F3" s="257" t="s">
        <v>110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111</v>
      </c>
      <c r="O3" s="255" t="s">
        <v>15</v>
      </c>
      <c r="P3" s="257" t="s">
        <v>112</v>
      </c>
      <c r="Q3" s="255" t="s">
        <v>113</v>
      </c>
      <c r="R3" s="255" t="s">
        <v>114</v>
      </c>
      <c r="S3" s="255" t="s">
        <v>115</v>
      </c>
      <c r="T3" s="255" t="s">
        <v>116</v>
      </c>
      <c r="U3" s="317" t="s">
        <v>117</v>
      </c>
    </row>
    <row r="4" spans="1:27" s="25" customFormat="1" ht="22.5" customHeight="1" thickTop="1">
      <c r="A4" s="322" t="s">
        <v>118</v>
      </c>
      <c r="B4" s="323">
        <f>SUM(C4:U4)</f>
        <v>4340103</v>
      </c>
      <c r="C4" s="324">
        <f>SUM(C7,C10,C13)</f>
        <v>170691</v>
      </c>
      <c r="D4" s="324">
        <f t="shared" ref="D4:T4" si="0">SUM(D7,D10,D13)</f>
        <v>189109</v>
      </c>
      <c r="E4" s="324">
        <f t="shared" si="0"/>
        <v>371170</v>
      </c>
      <c r="F4" s="324">
        <f t="shared" si="0"/>
        <v>262608</v>
      </c>
      <c r="G4" s="324">
        <f t="shared" si="0"/>
        <v>467453</v>
      </c>
      <c r="H4" s="324">
        <f t="shared" si="0"/>
        <v>196569</v>
      </c>
      <c r="I4" s="324">
        <f t="shared" si="0"/>
        <v>207667</v>
      </c>
      <c r="J4" s="324">
        <f t="shared" si="0"/>
        <v>144923</v>
      </c>
      <c r="K4" s="324">
        <f t="shared" si="0"/>
        <v>243075</v>
      </c>
      <c r="L4" s="324">
        <f t="shared" si="0"/>
        <v>178089</v>
      </c>
      <c r="M4" s="324">
        <f t="shared" si="0"/>
        <v>255566</v>
      </c>
      <c r="N4" s="324">
        <f t="shared" si="0"/>
        <v>280243</v>
      </c>
      <c r="O4" s="324">
        <f t="shared" si="0"/>
        <v>348044</v>
      </c>
      <c r="P4" s="324">
        <f t="shared" si="0"/>
        <v>90205</v>
      </c>
      <c r="Q4" s="324">
        <f t="shared" si="0"/>
        <v>102907</v>
      </c>
      <c r="R4" s="324">
        <f t="shared" si="0"/>
        <v>312516</v>
      </c>
      <c r="S4" s="324">
        <f t="shared" si="0"/>
        <v>224915</v>
      </c>
      <c r="T4" s="324">
        <f t="shared" si="0"/>
        <v>130480</v>
      </c>
      <c r="U4" s="325">
        <f>SUM(U7,U10,U13)</f>
        <v>163873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119</v>
      </c>
      <c r="B5" s="307">
        <f>B4/90</f>
        <v>48223.366666666669</v>
      </c>
      <c r="C5" s="307">
        <f t="shared" ref="C5:U5" si="1">C4/90</f>
        <v>1896.5666666666666</v>
      </c>
      <c r="D5" s="307">
        <f t="shared" si="1"/>
        <v>2101.2111111111112</v>
      </c>
      <c r="E5" s="307">
        <f t="shared" si="1"/>
        <v>4124.1111111111113</v>
      </c>
      <c r="F5" s="307">
        <f t="shared" si="1"/>
        <v>2917.8666666666668</v>
      </c>
      <c r="G5" s="307">
        <f t="shared" si="1"/>
        <v>5193.9222222222224</v>
      </c>
      <c r="H5" s="307">
        <f t="shared" si="1"/>
        <v>2184.1</v>
      </c>
      <c r="I5" s="307">
        <f t="shared" si="1"/>
        <v>2307.411111111111</v>
      </c>
      <c r="J5" s="307">
        <f t="shared" si="1"/>
        <v>1610.2555555555555</v>
      </c>
      <c r="K5" s="307">
        <f t="shared" si="1"/>
        <v>2700.8333333333335</v>
      </c>
      <c r="L5" s="307">
        <f t="shared" si="1"/>
        <v>1978.7666666666667</v>
      </c>
      <c r="M5" s="307">
        <f t="shared" si="1"/>
        <v>2839.6222222222223</v>
      </c>
      <c r="N5" s="307">
        <f t="shared" si="1"/>
        <v>3113.8111111111111</v>
      </c>
      <c r="O5" s="307">
        <f t="shared" si="1"/>
        <v>3867.1555555555556</v>
      </c>
      <c r="P5" s="307">
        <f t="shared" si="1"/>
        <v>1002.2777777777778</v>
      </c>
      <c r="Q5" s="307">
        <f t="shared" si="1"/>
        <v>1143.411111111111</v>
      </c>
      <c r="R5" s="307">
        <f t="shared" si="1"/>
        <v>3472.4</v>
      </c>
      <c r="S5" s="307">
        <f t="shared" si="1"/>
        <v>2499.0555555555557</v>
      </c>
      <c r="T5" s="307">
        <f t="shared" si="1"/>
        <v>1449.7777777777778</v>
      </c>
      <c r="U5" s="308">
        <f t="shared" si="1"/>
        <v>1820.8111111111111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120</v>
      </c>
      <c r="B6" s="327">
        <f>B5/$B$5*100</f>
        <v>100</v>
      </c>
      <c r="C6" s="328">
        <f t="shared" ref="C6:U6" si="2">C5/$B$5*100</f>
        <v>3.932879012318371</v>
      </c>
      <c r="D6" s="328">
        <f t="shared" si="2"/>
        <v>4.3572468211007891</v>
      </c>
      <c r="E6" s="328">
        <f t="shared" si="2"/>
        <v>8.5521011828521125</v>
      </c>
      <c r="F6" s="328">
        <f t="shared" si="2"/>
        <v>6.0507319757157845</v>
      </c>
      <c r="G6" s="328">
        <f t="shared" si="2"/>
        <v>10.77055083715755</v>
      </c>
      <c r="H6" s="328">
        <f t="shared" si="2"/>
        <v>4.5291321427164286</v>
      </c>
      <c r="I6" s="328">
        <f t="shared" si="2"/>
        <v>4.78484035977948</v>
      </c>
      <c r="J6" s="328">
        <f t="shared" si="2"/>
        <v>3.3391603839816701</v>
      </c>
      <c r="K6" s="328">
        <f t="shared" si="2"/>
        <v>5.6006735324023413</v>
      </c>
      <c r="L6" s="328">
        <f t="shared" si="2"/>
        <v>4.1033357964085182</v>
      </c>
      <c r="M6" s="328">
        <f t="shared" si="2"/>
        <v>5.8884777619332995</v>
      </c>
      <c r="N6" s="328">
        <f t="shared" si="2"/>
        <v>6.4570587380069089</v>
      </c>
      <c r="O6" s="328">
        <f t="shared" si="2"/>
        <v>8.0192566858436294</v>
      </c>
      <c r="P6" s="328">
        <f t="shared" si="2"/>
        <v>2.0784068949515717</v>
      </c>
      <c r="Q6" s="328">
        <f t="shared" si="2"/>
        <v>2.3710727602547679</v>
      </c>
      <c r="R6" s="328">
        <f t="shared" si="2"/>
        <v>7.2006586018811074</v>
      </c>
      <c r="S6" s="328">
        <f t="shared" si="2"/>
        <v>5.1822502830001964</v>
      </c>
      <c r="T6" s="328">
        <f t="shared" si="2"/>
        <v>3.0063802633255476</v>
      </c>
      <c r="U6" s="329">
        <f t="shared" si="2"/>
        <v>3.7757859663699227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121</v>
      </c>
      <c r="B7" s="319">
        <f>SUM(C7:U7)</f>
        <v>1405288</v>
      </c>
      <c r="C7" s="320">
        <v>56157</v>
      </c>
      <c r="D7" s="320">
        <v>60555</v>
      </c>
      <c r="E7" s="320">
        <v>117976</v>
      </c>
      <c r="F7" s="320">
        <v>87207</v>
      </c>
      <c r="G7" s="320">
        <v>152315</v>
      </c>
      <c r="H7" s="320">
        <v>63831</v>
      </c>
      <c r="I7" s="320">
        <v>73916</v>
      </c>
      <c r="J7" s="320">
        <v>46420</v>
      </c>
      <c r="K7" s="320">
        <v>76896</v>
      </c>
      <c r="L7" s="320">
        <v>57481</v>
      </c>
      <c r="M7" s="320">
        <v>83440</v>
      </c>
      <c r="N7" s="320">
        <v>89571</v>
      </c>
      <c r="O7" s="320">
        <v>114437</v>
      </c>
      <c r="P7" s="320">
        <v>26557</v>
      </c>
      <c r="Q7" s="320">
        <v>33337</v>
      </c>
      <c r="R7" s="320">
        <v>96612</v>
      </c>
      <c r="S7" s="320">
        <v>73658</v>
      </c>
      <c r="T7" s="320">
        <v>41491</v>
      </c>
      <c r="U7" s="321">
        <v>53431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119</v>
      </c>
      <c r="B8" s="309">
        <f>B7/31</f>
        <v>45331.870967741932</v>
      </c>
      <c r="C8" s="309">
        <f t="shared" ref="C8:U8" si="3">C7/31</f>
        <v>1811.516129032258</v>
      </c>
      <c r="D8" s="309">
        <f t="shared" si="3"/>
        <v>1953.3870967741937</v>
      </c>
      <c r="E8" s="309">
        <f t="shared" si="3"/>
        <v>3805.6774193548385</v>
      </c>
      <c r="F8" s="309">
        <f t="shared" si="3"/>
        <v>2813.1290322580644</v>
      </c>
      <c r="G8" s="309">
        <f t="shared" si="3"/>
        <v>4913.3870967741932</v>
      </c>
      <c r="H8" s="309">
        <f t="shared" si="3"/>
        <v>2059.0645161290322</v>
      </c>
      <c r="I8" s="309">
        <f t="shared" si="3"/>
        <v>2384.3870967741937</v>
      </c>
      <c r="J8" s="309">
        <f t="shared" si="3"/>
        <v>1497.4193548387098</v>
      </c>
      <c r="K8" s="309">
        <f t="shared" si="3"/>
        <v>2480.516129032258</v>
      </c>
      <c r="L8" s="309">
        <f t="shared" si="3"/>
        <v>1854.2258064516129</v>
      </c>
      <c r="M8" s="309">
        <f t="shared" si="3"/>
        <v>2691.6129032258063</v>
      </c>
      <c r="N8" s="309">
        <f t="shared" si="3"/>
        <v>2889.3870967741937</v>
      </c>
      <c r="O8" s="309">
        <f t="shared" si="3"/>
        <v>3691.516129032258</v>
      </c>
      <c r="P8" s="309">
        <f t="shared" si="3"/>
        <v>856.67741935483866</v>
      </c>
      <c r="Q8" s="309">
        <f t="shared" si="3"/>
        <v>1075.3870967741937</v>
      </c>
      <c r="R8" s="309">
        <f t="shared" si="3"/>
        <v>3116.516129032258</v>
      </c>
      <c r="S8" s="309">
        <f t="shared" si="3"/>
        <v>2376.0645161290322</v>
      </c>
      <c r="T8" s="309">
        <f t="shared" si="3"/>
        <v>1338.4193548387098</v>
      </c>
      <c r="U8" s="311">
        <f t="shared" si="3"/>
        <v>1723.5806451612902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120</v>
      </c>
      <c r="B9" s="331">
        <f>B8/$B$8*100</f>
        <v>100</v>
      </c>
      <c r="C9" s="332">
        <f t="shared" ref="C9:U9" si="4">C8/$B$14*100</f>
        <v>3.5383203044025335</v>
      </c>
      <c r="D9" s="332">
        <f t="shared" si="4"/>
        <v>3.8154279258702459</v>
      </c>
      <c r="E9" s="332">
        <f t="shared" si="4"/>
        <v>7.4333898931957414</v>
      </c>
      <c r="F9" s="332">
        <f t="shared" si="4"/>
        <v>5.4947076728819511</v>
      </c>
      <c r="G9" s="332">
        <f t="shared" si="4"/>
        <v>9.5970094051511268</v>
      </c>
      <c r="H9" s="332">
        <f t="shared" si="4"/>
        <v>4.0218409699648854</v>
      </c>
      <c r="I9" s="332">
        <f t="shared" si="4"/>
        <v>4.6572730669412126</v>
      </c>
      <c r="J9" s="332">
        <f t="shared" si="4"/>
        <v>2.9248148677879091</v>
      </c>
      <c r="K9" s="332">
        <f t="shared" si="4"/>
        <v>4.845035848199462</v>
      </c>
      <c r="L9" s="332">
        <f t="shared" si="4"/>
        <v>3.6217424260085478</v>
      </c>
      <c r="M9" s="332">
        <f t="shared" si="4"/>
        <v>5.2573578752310013</v>
      </c>
      <c r="N9" s="332">
        <f t="shared" si="4"/>
        <v>5.6436577449942007</v>
      </c>
      <c r="O9" s="332">
        <f t="shared" si="4"/>
        <v>7.2104058385403906</v>
      </c>
      <c r="P9" s="332">
        <f t="shared" si="4"/>
        <v>1.6732940207635394</v>
      </c>
      <c r="Q9" s="332">
        <f t="shared" si="4"/>
        <v>2.1004858519484171</v>
      </c>
      <c r="R9" s="332">
        <f t="shared" si="4"/>
        <v>6.0872945714503546</v>
      </c>
      <c r="S9" s="332">
        <f t="shared" si="4"/>
        <v>4.6410170946040887</v>
      </c>
      <c r="T9" s="332">
        <f t="shared" si="4"/>
        <v>2.6142501869751857</v>
      </c>
      <c r="U9" s="333">
        <f t="shared" si="4"/>
        <v>3.3665614649025364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122</v>
      </c>
      <c r="B10" s="335">
        <f>SUM(C10:U10)</f>
        <v>1347706</v>
      </c>
      <c r="C10" s="336">
        <v>53627</v>
      </c>
      <c r="D10" s="336">
        <v>58236</v>
      </c>
      <c r="E10" s="336">
        <v>108535</v>
      </c>
      <c r="F10" s="336">
        <v>85080</v>
      </c>
      <c r="G10" s="336">
        <v>151891</v>
      </c>
      <c r="H10" s="336">
        <v>63031</v>
      </c>
      <c r="I10" s="336">
        <v>60935</v>
      </c>
      <c r="J10" s="336">
        <v>45293</v>
      </c>
      <c r="K10" s="336">
        <v>74323</v>
      </c>
      <c r="L10" s="336">
        <v>54860</v>
      </c>
      <c r="M10" s="336">
        <v>78141</v>
      </c>
      <c r="N10" s="336">
        <v>86358</v>
      </c>
      <c r="O10" s="336">
        <v>109274</v>
      </c>
      <c r="P10" s="336">
        <v>29135</v>
      </c>
      <c r="Q10" s="336">
        <v>31841</v>
      </c>
      <c r="R10" s="336">
        <v>95173</v>
      </c>
      <c r="S10" s="336">
        <v>70343</v>
      </c>
      <c r="T10" s="336">
        <v>40902</v>
      </c>
      <c r="U10" s="337">
        <v>50728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119</v>
      </c>
      <c r="B11" s="309">
        <f>B10/28</f>
        <v>48132.357142857145</v>
      </c>
      <c r="C11" s="309">
        <f t="shared" ref="C11:U11" si="5">C10/28</f>
        <v>1915.25</v>
      </c>
      <c r="D11" s="309">
        <f t="shared" si="5"/>
        <v>2079.8571428571427</v>
      </c>
      <c r="E11" s="309">
        <f t="shared" si="5"/>
        <v>3876.25</v>
      </c>
      <c r="F11" s="309">
        <f t="shared" si="5"/>
        <v>3038.5714285714284</v>
      </c>
      <c r="G11" s="309">
        <f t="shared" si="5"/>
        <v>5424.6785714285716</v>
      </c>
      <c r="H11" s="309">
        <f t="shared" si="5"/>
        <v>2251.1071428571427</v>
      </c>
      <c r="I11" s="309">
        <f t="shared" si="5"/>
        <v>2176.25</v>
      </c>
      <c r="J11" s="309">
        <f t="shared" si="5"/>
        <v>1617.6071428571429</v>
      </c>
      <c r="K11" s="309">
        <f t="shared" si="5"/>
        <v>2654.3928571428573</v>
      </c>
      <c r="L11" s="309">
        <f t="shared" si="5"/>
        <v>1959.2857142857142</v>
      </c>
      <c r="M11" s="309">
        <f t="shared" si="5"/>
        <v>2790.75</v>
      </c>
      <c r="N11" s="309">
        <f t="shared" si="5"/>
        <v>3084.2142857142858</v>
      </c>
      <c r="O11" s="309">
        <f t="shared" si="5"/>
        <v>3902.6428571428573</v>
      </c>
      <c r="P11" s="309">
        <f t="shared" si="5"/>
        <v>1040.5357142857142</v>
      </c>
      <c r="Q11" s="309">
        <f t="shared" si="5"/>
        <v>1137.1785714285713</v>
      </c>
      <c r="R11" s="309">
        <f t="shared" si="5"/>
        <v>3399.0357142857142</v>
      </c>
      <c r="S11" s="309">
        <f t="shared" si="5"/>
        <v>2512.25</v>
      </c>
      <c r="T11" s="309">
        <f t="shared" si="5"/>
        <v>1460.7857142857142</v>
      </c>
      <c r="U11" s="311">
        <f t="shared" si="5"/>
        <v>1811.7142857142858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120</v>
      </c>
      <c r="B12" s="339">
        <f>B11/$B$11*100</f>
        <v>100</v>
      </c>
      <c r="C12" s="340">
        <f t="shared" ref="C12:U12" si="6">C11/$B$14*100</f>
        <v>3.7409371379029417</v>
      </c>
      <c r="D12" s="340">
        <f t="shared" si="6"/>
        <v>4.0624538975313875</v>
      </c>
      <c r="E12" s="340">
        <f t="shared" si="6"/>
        <v>7.5712348679265258</v>
      </c>
      <c r="F12" s="340">
        <f t="shared" si="6"/>
        <v>5.9350500996285884</v>
      </c>
      <c r="G12" s="340">
        <f t="shared" si="6"/>
        <v>10.595682824197059</v>
      </c>
      <c r="H12" s="340">
        <f t="shared" si="6"/>
        <v>4.3969457314255935</v>
      </c>
      <c r="I12" s="340">
        <f t="shared" si="6"/>
        <v>4.2507319913125059</v>
      </c>
      <c r="J12" s="340">
        <f t="shared" si="6"/>
        <v>3.1595701006403112</v>
      </c>
      <c r="K12" s="340">
        <f t="shared" si="6"/>
        <v>5.1846583045920971</v>
      </c>
      <c r="L12" s="340">
        <f t="shared" si="6"/>
        <v>3.8269493237614518</v>
      </c>
      <c r="M12" s="340">
        <f t="shared" si="6"/>
        <v>5.4509961193591616</v>
      </c>
      <c r="N12" s="340">
        <f t="shared" si="6"/>
        <v>6.0242014163578474</v>
      </c>
      <c r="O12" s="340">
        <f t="shared" si="6"/>
        <v>7.6227863726705962</v>
      </c>
      <c r="P12" s="340">
        <f t="shared" si="6"/>
        <v>2.0324128426501988</v>
      </c>
      <c r="Q12" s="340">
        <f t="shared" si="6"/>
        <v>2.2211792456778778</v>
      </c>
      <c r="R12" s="340">
        <f t="shared" si="6"/>
        <v>6.6391222747055902</v>
      </c>
      <c r="S12" s="340">
        <f t="shared" si="6"/>
        <v>4.9070196186903354</v>
      </c>
      <c r="T12" s="340">
        <f t="shared" si="6"/>
        <v>2.8532606861190466</v>
      </c>
      <c r="U12" s="341">
        <f t="shared" si="6"/>
        <v>3.538707351362941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123</v>
      </c>
      <c r="B13" s="319">
        <f>SUM(C13:U13)</f>
        <v>1587109</v>
      </c>
      <c r="C13" s="320">
        <v>60907</v>
      </c>
      <c r="D13" s="320">
        <v>70318</v>
      </c>
      <c r="E13" s="320">
        <v>144659</v>
      </c>
      <c r="F13" s="320">
        <v>90321</v>
      </c>
      <c r="G13" s="320">
        <v>163247</v>
      </c>
      <c r="H13" s="320">
        <v>69707</v>
      </c>
      <c r="I13" s="320">
        <v>72816</v>
      </c>
      <c r="J13" s="320">
        <v>53210</v>
      </c>
      <c r="K13" s="320">
        <v>91856</v>
      </c>
      <c r="L13" s="320">
        <v>65748</v>
      </c>
      <c r="M13" s="320">
        <v>93985</v>
      </c>
      <c r="N13" s="320">
        <v>104314</v>
      </c>
      <c r="O13" s="320">
        <v>124333</v>
      </c>
      <c r="P13" s="320">
        <v>34513</v>
      </c>
      <c r="Q13" s="320">
        <v>37729</v>
      </c>
      <c r="R13" s="320">
        <v>120731</v>
      </c>
      <c r="S13" s="320">
        <v>80914</v>
      </c>
      <c r="T13" s="320">
        <v>48087</v>
      </c>
      <c r="U13" s="321">
        <v>59714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119</v>
      </c>
      <c r="B14" s="309">
        <f>B13/31</f>
        <v>51197.06451612903</v>
      </c>
      <c r="C14" s="309">
        <f t="shared" ref="C14:U14" si="7">C13/31</f>
        <v>1964.741935483871</v>
      </c>
      <c r="D14" s="309">
        <f t="shared" si="7"/>
        <v>2268.3225806451615</v>
      </c>
      <c r="E14" s="309">
        <f t="shared" si="7"/>
        <v>4666.4193548387093</v>
      </c>
      <c r="F14" s="309">
        <f t="shared" si="7"/>
        <v>2913.5806451612902</v>
      </c>
      <c r="G14" s="309">
        <f t="shared" si="7"/>
        <v>5266.0322580645161</v>
      </c>
      <c r="H14" s="309">
        <f t="shared" si="7"/>
        <v>2248.6129032258063</v>
      </c>
      <c r="I14" s="309">
        <f t="shared" si="7"/>
        <v>2348.9032258064517</v>
      </c>
      <c r="J14" s="309">
        <f t="shared" si="7"/>
        <v>1716.4516129032259</v>
      </c>
      <c r="K14" s="309">
        <f t="shared" si="7"/>
        <v>2963.0967741935483</v>
      </c>
      <c r="L14" s="309">
        <f t="shared" si="7"/>
        <v>2120.9032258064517</v>
      </c>
      <c r="M14" s="309">
        <f t="shared" si="7"/>
        <v>3031.7741935483873</v>
      </c>
      <c r="N14" s="309">
        <f t="shared" si="7"/>
        <v>3364.9677419354839</v>
      </c>
      <c r="O14" s="309">
        <f t="shared" si="7"/>
        <v>4010.7419354838707</v>
      </c>
      <c r="P14" s="309">
        <f t="shared" si="7"/>
        <v>1113.3225806451612</v>
      </c>
      <c r="Q14" s="309">
        <f t="shared" si="7"/>
        <v>1217.0645161290322</v>
      </c>
      <c r="R14" s="309">
        <f t="shared" si="7"/>
        <v>3894.5483870967741</v>
      </c>
      <c r="S14" s="309">
        <f t="shared" si="7"/>
        <v>2610.1290322580644</v>
      </c>
      <c r="T14" s="309">
        <f t="shared" si="7"/>
        <v>1551.1935483870968</v>
      </c>
      <c r="U14" s="311">
        <f t="shared" si="7"/>
        <v>1926.258064516129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120</v>
      </c>
      <c r="B15" s="313">
        <f>B14/$B$14*100</f>
        <v>100</v>
      </c>
      <c r="C15" s="314">
        <f t="shared" ref="C15:U15" si="8">C14/$B$14*100</f>
        <v>3.837606616810818</v>
      </c>
      <c r="D15" s="314">
        <f t="shared" si="8"/>
        <v>4.4305715612475272</v>
      </c>
      <c r="E15" s="314">
        <f t="shared" si="8"/>
        <v>9.114622877193689</v>
      </c>
      <c r="F15" s="314">
        <f t="shared" si="8"/>
        <v>5.6909134785323499</v>
      </c>
      <c r="G15" s="314">
        <f t="shared" si="8"/>
        <v>10.285808977203205</v>
      </c>
      <c r="H15" s="314">
        <f t="shared" si="8"/>
        <v>4.3920738903251131</v>
      </c>
      <c r="I15" s="314">
        <f t="shared" si="8"/>
        <v>4.5879646577519253</v>
      </c>
      <c r="J15" s="314">
        <f t="shared" si="8"/>
        <v>3.352636775419962</v>
      </c>
      <c r="K15" s="314">
        <f t="shared" si="8"/>
        <v>5.7876302131737649</v>
      </c>
      <c r="L15" s="314">
        <f t="shared" si="8"/>
        <v>4.1426266248883978</v>
      </c>
      <c r="M15" s="314">
        <f t="shared" si="8"/>
        <v>5.9217734887773936</v>
      </c>
      <c r="N15" s="314">
        <f t="shared" si="8"/>
        <v>6.572579451064799</v>
      </c>
      <c r="O15" s="314">
        <f t="shared" si="8"/>
        <v>7.8339294906651018</v>
      </c>
      <c r="P15" s="314">
        <f t="shared" si="8"/>
        <v>2.1745828421362363</v>
      </c>
      <c r="Q15" s="314">
        <f t="shared" si="8"/>
        <v>2.3772154275478243</v>
      </c>
      <c r="R15" s="314">
        <f t="shared" si="8"/>
        <v>7.6069759543925457</v>
      </c>
      <c r="S15" s="314">
        <f t="shared" si="8"/>
        <v>5.0982005646745119</v>
      </c>
      <c r="T15" s="314">
        <f t="shared" si="8"/>
        <v>3.0298486115320373</v>
      </c>
      <c r="U15" s="315">
        <f t="shared" si="8"/>
        <v>3.7624384966628002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6" t="s">
        <v>124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'2014.1분기'!B4+'2014.2분기'!B7</f>
        <v>9010742</v>
      </c>
      <c r="C4" s="172">
        <f>'2014.1분기'!C4+'2014.2분기'!C7</f>
        <v>352513</v>
      </c>
      <c r="D4" s="145">
        <f>'2014.1분기'!D4+'2014.2분기'!D7</f>
        <v>400571</v>
      </c>
      <c r="E4" s="145">
        <f>'2014.1분기'!E4+'2014.2분기'!E7</f>
        <v>796599</v>
      </c>
      <c r="F4" s="145">
        <f>'2014.1분기'!F4+'2014.2분기'!F7</f>
        <v>527577</v>
      </c>
      <c r="G4" s="145">
        <f>'2014.1분기'!G4+'2014.2분기'!G7</f>
        <v>943540</v>
      </c>
      <c r="H4" s="145">
        <f>'2014.1분기'!H4+'2014.2분기'!H7</f>
        <v>397027</v>
      </c>
      <c r="I4" s="145">
        <f>'2014.1분기'!I4+'2014.2분기'!I7</f>
        <v>432843</v>
      </c>
      <c r="J4" s="145">
        <f>'2014.1분기'!J4+'2014.2분기'!J7</f>
        <v>302790</v>
      </c>
      <c r="K4" s="145">
        <f>'2014.1분기'!K4+'2014.2분기'!K7</f>
        <v>510063</v>
      </c>
      <c r="L4" s="145">
        <f>'2014.1분기'!L4+'2014.2분기'!L7</f>
        <v>370189</v>
      </c>
      <c r="M4" s="145">
        <f>'2014.1분기'!M4+'2014.2분기'!M7</f>
        <v>528518</v>
      </c>
      <c r="N4" s="145">
        <f>'2014.1분기'!N4+'2014.2분기'!N7</f>
        <v>587259</v>
      </c>
      <c r="O4" s="145">
        <f>'2014.1분기'!O4+'2014.2분기'!O7</f>
        <v>714118</v>
      </c>
      <c r="P4" s="145">
        <f>'2014.1분기'!P4+'2014.2분기'!P7</f>
        <v>185484</v>
      </c>
      <c r="Q4" s="145">
        <f>'2014.1분기'!Q4+'2014.2분기'!Q7</f>
        <v>216638</v>
      </c>
      <c r="R4" s="145">
        <f>'2014.1분기'!R4+'2014.2분기'!R7</f>
        <v>665910</v>
      </c>
      <c r="S4" s="145">
        <f>'2014.1분기'!S4+'2014.2분기'!S7</f>
        <v>462829</v>
      </c>
      <c r="T4" s="145">
        <f>'2014.1분기'!T4+'2014.2분기'!T7</f>
        <v>272236</v>
      </c>
      <c r="U4" s="305">
        <f>'2014.1분기'!U4+'2014.2분기'!U7</f>
        <v>344038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49783.104972375688</v>
      </c>
      <c r="C5" s="173">
        <f t="shared" ref="C5:U5" si="0">C4/181</f>
        <v>1947.5856353591159</v>
      </c>
      <c r="D5" s="148">
        <f t="shared" si="0"/>
        <v>2213.0994475138123</v>
      </c>
      <c r="E5" s="148">
        <f t="shared" si="0"/>
        <v>4401.0994475138123</v>
      </c>
      <c r="F5" s="148">
        <f t="shared" si="0"/>
        <v>2914.790055248619</v>
      </c>
      <c r="G5" s="148">
        <f t="shared" si="0"/>
        <v>5212.9281767955799</v>
      </c>
      <c r="H5" s="148">
        <f t="shared" si="0"/>
        <v>2193.5193370165748</v>
      </c>
      <c r="I5" s="148">
        <f t="shared" si="0"/>
        <v>2391.3977900552486</v>
      </c>
      <c r="J5" s="148">
        <f t="shared" si="0"/>
        <v>1672.8729281767955</v>
      </c>
      <c r="K5" s="148">
        <f t="shared" si="0"/>
        <v>2818.0276243093922</v>
      </c>
      <c r="L5" s="148">
        <f t="shared" si="0"/>
        <v>2045.243093922652</v>
      </c>
      <c r="M5" s="148">
        <f t="shared" si="0"/>
        <v>2919.988950276243</v>
      </c>
      <c r="N5" s="148">
        <f t="shared" si="0"/>
        <v>3244.5248618784531</v>
      </c>
      <c r="O5" s="148">
        <f t="shared" si="0"/>
        <v>3945.4033149171269</v>
      </c>
      <c r="P5" s="148">
        <f t="shared" si="0"/>
        <v>1024.7734806629835</v>
      </c>
      <c r="Q5" s="148">
        <f t="shared" si="0"/>
        <v>1196.8950276243095</v>
      </c>
      <c r="R5" s="148">
        <f t="shared" si="0"/>
        <v>3679.0607734806631</v>
      </c>
      <c r="S5" s="148">
        <f t="shared" si="0"/>
        <v>2557.0662983425414</v>
      </c>
      <c r="T5" s="148">
        <f t="shared" si="0"/>
        <v>1504.0662983425414</v>
      </c>
      <c r="U5" s="149">
        <f t="shared" si="0"/>
        <v>1900.7624309392265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3.9121417525881883</v>
      </c>
      <c r="D6" s="176">
        <f t="shared" si="1"/>
        <v>4.4454829580072328</v>
      </c>
      <c r="E6" s="176">
        <f t="shared" si="1"/>
        <v>8.8405483144451367</v>
      </c>
      <c r="F6" s="176">
        <f t="shared" si="1"/>
        <v>5.8549784246402803</v>
      </c>
      <c r="G6" s="176">
        <f t="shared" si="1"/>
        <v>10.471279723689792</v>
      </c>
      <c r="H6" s="176">
        <f t="shared" si="1"/>
        <v>4.4061521237651693</v>
      </c>
      <c r="I6" s="176">
        <f t="shared" si="1"/>
        <v>4.8036332634981669</v>
      </c>
      <c r="J6" s="176">
        <f t="shared" si="1"/>
        <v>3.3603226016237069</v>
      </c>
      <c r="K6" s="176">
        <f t="shared" si="1"/>
        <v>5.660610413659608</v>
      </c>
      <c r="L6" s="176">
        <f t="shared" si="1"/>
        <v>4.1083076177300386</v>
      </c>
      <c r="M6" s="176">
        <f t="shared" si="1"/>
        <v>5.8654215157863812</v>
      </c>
      <c r="N6" s="176">
        <f t="shared" si="1"/>
        <v>6.5173212150564295</v>
      </c>
      <c r="O6" s="176">
        <f t="shared" si="1"/>
        <v>7.9251852955061857</v>
      </c>
      <c r="P6" s="176">
        <f t="shared" si="1"/>
        <v>2.0584764273574812</v>
      </c>
      <c r="Q6" s="176">
        <f t="shared" si="1"/>
        <v>2.4042193195632504</v>
      </c>
      <c r="R6" s="176">
        <f t="shared" si="1"/>
        <v>7.3901794103082743</v>
      </c>
      <c r="S6" s="176">
        <f t="shared" si="1"/>
        <v>5.1364138491591476</v>
      </c>
      <c r="T6" s="176">
        <f t="shared" si="1"/>
        <v>3.0212384285334104</v>
      </c>
      <c r="U6" s="177">
        <f t="shared" si="1"/>
        <v>3.8180873450821253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4670639</v>
      </c>
      <c r="C7" s="169">
        <f t="shared" ref="C7:U7" si="2">SUM(C16,C13,C10)</f>
        <v>181822</v>
      </c>
      <c r="D7" s="170">
        <f t="shared" si="2"/>
        <v>211462</v>
      </c>
      <c r="E7" s="170">
        <f t="shared" si="2"/>
        <v>425429</v>
      </c>
      <c r="F7" s="170">
        <f t="shared" si="2"/>
        <v>264969</v>
      </c>
      <c r="G7" s="170">
        <f t="shared" si="2"/>
        <v>476087</v>
      </c>
      <c r="H7" s="170">
        <f t="shared" si="2"/>
        <v>200458</v>
      </c>
      <c r="I7" s="170">
        <f t="shared" si="2"/>
        <v>225176</v>
      </c>
      <c r="J7" s="170">
        <f t="shared" si="2"/>
        <v>157867</v>
      </c>
      <c r="K7" s="170">
        <f t="shared" si="2"/>
        <v>266988</v>
      </c>
      <c r="L7" s="170">
        <f t="shared" si="2"/>
        <v>192100</v>
      </c>
      <c r="M7" s="170">
        <f t="shared" si="2"/>
        <v>272952</v>
      </c>
      <c r="N7" s="170">
        <f t="shared" si="2"/>
        <v>307016</v>
      </c>
      <c r="O7" s="170">
        <f t="shared" si="2"/>
        <v>366074</v>
      </c>
      <c r="P7" s="170">
        <f t="shared" si="2"/>
        <v>95279</v>
      </c>
      <c r="Q7" s="170">
        <f t="shared" si="2"/>
        <v>113731</v>
      </c>
      <c r="R7" s="170">
        <f t="shared" si="2"/>
        <v>353394</v>
      </c>
      <c r="S7" s="170">
        <f t="shared" si="2"/>
        <v>237914</v>
      </c>
      <c r="T7" s="170">
        <f t="shared" si="2"/>
        <v>141756</v>
      </c>
      <c r="U7" s="171">
        <f t="shared" si="2"/>
        <v>180165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51325.703296703294</v>
      </c>
      <c r="C8" s="173">
        <f t="shared" ref="C8:U8" si="3">C7/91</f>
        <v>1998.0439560439561</v>
      </c>
      <c r="D8" s="148">
        <f t="shared" si="3"/>
        <v>2323.7582417582416</v>
      </c>
      <c r="E8" s="148">
        <f t="shared" si="3"/>
        <v>4675.0439560439563</v>
      </c>
      <c r="F8" s="148">
        <f t="shared" si="3"/>
        <v>2911.7472527472528</v>
      </c>
      <c r="G8" s="148">
        <f t="shared" si="3"/>
        <v>5231.7252747252751</v>
      </c>
      <c r="H8" s="148">
        <f t="shared" si="3"/>
        <v>2202.835164835165</v>
      </c>
      <c r="I8" s="148">
        <f t="shared" si="3"/>
        <v>2474.4615384615386</v>
      </c>
      <c r="J8" s="148">
        <f t="shared" si="3"/>
        <v>1734.8021978021977</v>
      </c>
      <c r="K8" s="148">
        <f t="shared" si="3"/>
        <v>2933.934065934066</v>
      </c>
      <c r="L8" s="148">
        <f t="shared" si="3"/>
        <v>2110.9890109890111</v>
      </c>
      <c r="M8" s="148">
        <f t="shared" si="3"/>
        <v>2999.4725274725274</v>
      </c>
      <c r="N8" s="148">
        <f t="shared" si="3"/>
        <v>3373.802197802198</v>
      </c>
      <c r="O8" s="148">
        <f t="shared" si="3"/>
        <v>4022.7912087912086</v>
      </c>
      <c r="P8" s="148">
        <f t="shared" si="3"/>
        <v>1047.0219780219779</v>
      </c>
      <c r="Q8" s="148">
        <f t="shared" si="3"/>
        <v>1249.7912087912089</v>
      </c>
      <c r="R8" s="148">
        <f t="shared" si="3"/>
        <v>3883.4505494505493</v>
      </c>
      <c r="S8" s="148">
        <f t="shared" si="3"/>
        <v>2614.4395604395604</v>
      </c>
      <c r="T8" s="148">
        <f t="shared" si="3"/>
        <v>1557.7582417582419</v>
      </c>
      <c r="U8" s="149">
        <f t="shared" si="3"/>
        <v>1979.8351648351647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3.8928720459877124</v>
      </c>
      <c r="D9" s="179">
        <f t="shared" si="4"/>
        <v>4.5274747202684686</v>
      </c>
      <c r="E9" s="179">
        <f t="shared" si="4"/>
        <v>9.1085823588592483</v>
      </c>
      <c r="F9" s="179">
        <f t="shared" si="4"/>
        <v>5.6730781377023574</v>
      </c>
      <c r="G9" s="179">
        <f t="shared" si="4"/>
        <v>10.193187698728162</v>
      </c>
      <c r="H9" s="179">
        <f t="shared" si="4"/>
        <v>4.2918752658897423</v>
      </c>
      <c r="I9" s="179">
        <f t="shared" si="4"/>
        <v>4.821096214029815</v>
      </c>
      <c r="J9" s="179">
        <f t="shared" si="4"/>
        <v>3.3799871923306428</v>
      </c>
      <c r="K9" s="179">
        <f t="shared" si="4"/>
        <v>5.7163056275597413</v>
      </c>
      <c r="L9" s="179">
        <f t="shared" si="4"/>
        <v>4.1129275887089545</v>
      </c>
      <c r="M9" s="179">
        <f t="shared" si="4"/>
        <v>5.8439969348947765</v>
      </c>
      <c r="N9" s="179">
        <f t="shared" si="4"/>
        <v>6.5733189826916627</v>
      </c>
      <c r="O9" s="179">
        <f t="shared" si="4"/>
        <v>7.8377712343000603</v>
      </c>
      <c r="P9" s="179">
        <f t="shared" si="4"/>
        <v>2.0399564170983884</v>
      </c>
      <c r="Q9" s="179">
        <f t="shared" si="4"/>
        <v>2.4350201332194588</v>
      </c>
      <c r="R9" s="179">
        <f t="shared" si="4"/>
        <v>7.5662880389599803</v>
      </c>
      <c r="S9" s="179">
        <f t="shared" si="4"/>
        <v>5.0938212094747639</v>
      </c>
      <c r="T9" s="179">
        <f t="shared" si="4"/>
        <v>3.0350450976836365</v>
      </c>
      <c r="U9" s="180">
        <f t="shared" si="4"/>
        <v>3.8573951016124348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1590863</v>
      </c>
      <c r="C10" s="181">
        <f>59445+2146</f>
        <v>61591</v>
      </c>
      <c r="D10" s="182">
        <v>70876</v>
      </c>
      <c r="E10" s="182">
        <v>149581</v>
      </c>
      <c r="F10" s="182">
        <v>85852</v>
      </c>
      <c r="G10" s="182">
        <v>155463</v>
      </c>
      <c r="H10" s="182">
        <v>68434</v>
      </c>
      <c r="I10" s="182">
        <v>75481</v>
      </c>
      <c r="J10" s="182">
        <v>53429</v>
      </c>
      <c r="K10" s="182">
        <v>92995</v>
      </c>
      <c r="L10" s="182">
        <v>65330</v>
      </c>
      <c r="M10" s="182">
        <v>93633</v>
      </c>
      <c r="N10" s="182">
        <v>107963</v>
      </c>
      <c r="O10" s="182">
        <v>124511</v>
      </c>
      <c r="P10" s="182">
        <v>33555</v>
      </c>
      <c r="Q10" s="182">
        <v>39668</v>
      </c>
      <c r="R10" s="182">
        <v>122460</v>
      </c>
      <c r="S10" s="182">
        <v>80512</v>
      </c>
      <c r="T10" s="182">
        <v>47703</v>
      </c>
      <c r="U10" s="183">
        <v>61826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53028.76666666667</v>
      </c>
      <c r="C11" s="184">
        <f t="shared" ref="C11:U11" si="5">C10/30</f>
        <v>2053.0333333333333</v>
      </c>
      <c r="D11" s="185">
        <f t="shared" si="5"/>
        <v>2362.5333333333333</v>
      </c>
      <c r="E11" s="185">
        <f t="shared" si="5"/>
        <v>4986.0333333333338</v>
      </c>
      <c r="F11" s="185">
        <f t="shared" si="5"/>
        <v>2861.7333333333331</v>
      </c>
      <c r="G11" s="185">
        <f t="shared" si="5"/>
        <v>5182.1000000000004</v>
      </c>
      <c r="H11" s="185">
        <f t="shared" si="5"/>
        <v>2281.1333333333332</v>
      </c>
      <c r="I11" s="185">
        <f t="shared" si="5"/>
        <v>2516.0333333333333</v>
      </c>
      <c r="J11" s="185">
        <f t="shared" si="5"/>
        <v>1780.9666666666667</v>
      </c>
      <c r="K11" s="185">
        <f t="shared" si="5"/>
        <v>3099.8333333333335</v>
      </c>
      <c r="L11" s="185">
        <f t="shared" si="5"/>
        <v>2177.6666666666665</v>
      </c>
      <c r="M11" s="185">
        <f t="shared" si="5"/>
        <v>3121.1</v>
      </c>
      <c r="N11" s="185">
        <f t="shared" si="5"/>
        <v>3598.7666666666669</v>
      </c>
      <c r="O11" s="185">
        <f t="shared" si="5"/>
        <v>4150.3666666666668</v>
      </c>
      <c r="P11" s="185">
        <f t="shared" si="5"/>
        <v>1118.5</v>
      </c>
      <c r="Q11" s="185">
        <f t="shared" si="5"/>
        <v>1322.2666666666667</v>
      </c>
      <c r="R11" s="185">
        <f t="shared" si="5"/>
        <v>4082</v>
      </c>
      <c r="S11" s="185">
        <f t="shared" si="5"/>
        <v>2683.7333333333331</v>
      </c>
      <c r="T11" s="185">
        <f t="shared" si="5"/>
        <v>1590.1</v>
      </c>
      <c r="U11" s="186">
        <f t="shared" si="5"/>
        <v>2060.8666666666668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3.8715464499457211</v>
      </c>
      <c r="D12" s="188">
        <f t="shared" si="6"/>
        <v>4.4551919304176408</v>
      </c>
      <c r="E12" s="188">
        <f t="shared" si="6"/>
        <v>9.4025066897652412</v>
      </c>
      <c r="F12" s="188">
        <f t="shared" si="6"/>
        <v>5.396567774849248</v>
      </c>
      <c r="G12" s="188">
        <f t="shared" si="6"/>
        <v>9.7722431158434144</v>
      </c>
      <c r="H12" s="188">
        <f t="shared" si="6"/>
        <v>4.301690340400147</v>
      </c>
      <c r="I12" s="188">
        <f t="shared" si="6"/>
        <v>4.7446574595046833</v>
      </c>
      <c r="J12" s="188">
        <f t="shared" si="6"/>
        <v>3.3584915860133777</v>
      </c>
      <c r="K12" s="188">
        <f t="shared" si="6"/>
        <v>5.8455693544950131</v>
      </c>
      <c r="L12" s="188">
        <f t="shared" si="6"/>
        <v>4.1065761162337671</v>
      </c>
      <c r="M12" s="188">
        <f t="shared" si="6"/>
        <v>5.8856733735085918</v>
      </c>
      <c r="N12" s="188">
        <f t="shared" si="6"/>
        <v>6.7864423272148517</v>
      </c>
      <c r="O12" s="188">
        <f t="shared" si="6"/>
        <v>7.8266324630090711</v>
      </c>
      <c r="P12" s="188">
        <f t="shared" si="6"/>
        <v>2.1092325360511874</v>
      </c>
      <c r="Q12" s="188">
        <f t="shared" si="6"/>
        <v>2.4934893828066902</v>
      </c>
      <c r="R12" s="188">
        <f t="shared" si="6"/>
        <v>7.6977087279042884</v>
      </c>
      <c r="S12" s="188">
        <f t="shared" si="6"/>
        <v>5.0609009072434263</v>
      </c>
      <c r="T12" s="188">
        <f t="shared" si="6"/>
        <v>2.9985611583147005</v>
      </c>
      <c r="U12" s="189">
        <f t="shared" si="6"/>
        <v>3.8863183064789366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1597378</v>
      </c>
      <c r="C13" s="191">
        <f>59347+2238</f>
        <v>61585</v>
      </c>
      <c r="D13" s="192">
        <v>72572</v>
      </c>
      <c r="E13" s="192">
        <v>146118</v>
      </c>
      <c r="F13" s="192">
        <v>94038</v>
      </c>
      <c r="G13" s="192">
        <v>165451</v>
      </c>
      <c r="H13" s="192">
        <v>67338</v>
      </c>
      <c r="I13" s="192">
        <v>76625</v>
      </c>
      <c r="J13" s="192">
        <v>53500</v>
      </c>
      <c r="K13" s="192">
        <v>88641</v>
      </c>
      <c r="L13" s="192">
        <v>65286</v>
      </c>
      <c r="M13" s="192">
        <v>92797</v>
      </c>
      <c r="N13" s="192">
        <v>104299</v>
      </c>
      <c r="O13" s="192">
        <v>125113</v>
      </c>
      <c r="P13" s="192">
        <v>31986</v>
      </c>
      <c r="Q13" s="192">
        <v>38449</v>
      </c>
      <c r="R13" s="192">
        <v>121746</v>
      </c>
      <c r="S13" s="192">
        <v>82775</v>
      </c>
      <c r="T13" s="192">
        <v>48551</v>
      </c>
      <c r="U13" s="193">
        <v>60508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51528.322580645159</v>
      </c>
      <c r="C14" s="184">
        <f t="shared" ref="C14:U14" si="7">C13/31</f>
        <v>1986.6129032258063</v>
      </c>
      <c r="D14" s="185">
        <f t="shared" si="7"/>
        <v>2341.0322580645161</v>
      </c>
      <c r="E14" s="185">
        <f t="shared" si="7"/>
        <v>4713.4838709677415</v>
      </c>
      <c r="F14" s="185">
        <f t="shared" si="7"/>
        <v>3033.483870967742</v>
      </c>
      <c r="G14" s="185">
        <f t="shared" si="7"/>
        <v>5337.1290322580644</v>
      </c>
      <c r="H14" s="185">
        <f t="shared" si="7"/>
        <v>2172.1935483870966</v>
      </c>
      <c r="I14" s="185">
        <f t="shared" si="7"/>
        <v>2471.7741935483873</v>
      </c>
      <c r="J14" s="185">
        <f t="shared" si="7"/>
        <v>1725.8064516129032</v>
      </c>
      <c r="K14" s="185">
        <f t="shared" si="7"/>
        <v>2859.3870967741937</v>
      </c>
      <c r="L14" s="185">
        <f t="shared" si="7"/>
        <v>2106</v>
      </c>
      <c r="M14" s="185">
        <f t="shared" si="7"/>
        <v>2993.4516129032259</v>
      </c>
      <c r="N14" s="185">
        <f t="shared" si="7"/>
        <v>3364.483870967742</v>
      </c>
      <c r="O14" s="185">
        <f t="shared" si="7"/>
        <v>4035.9032258064517</v>
      </c>
      <c r="P14" s="185">
        <f t="shared" si="7"/>
        <v>1031.8064516129032</v>
      </c>
      <c r="Q14" s="185">
        <f t="shared" si="7"/>
        <v>1240.2903225806451</v>
      </c>
      <c r="R14" s="185">
        <f t="shared" si="7"/>
        <v>3927.2903225806454</v>
      </c>
      <c r="S14" s="185">
        <f t="shared" si="7"/>
        <v>2670.1612903225805</v>
      </c>
      <c r="T14" s="185">
        <f t="shared" si="7"/>
        <v>1566.1612903225807</v>
      </c>
      <c r="U14" s="186">
        <f t="shared" si="7"/>
        <v>1951.8709677419354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3.8553805048022443</v>
      </c>
      <c r="D15" s="195">
        <f t="shared" si="8"/>
        <v>4.5431951610702042</v>
      </c>
      <c r="E15" s="195">
        <f t="shared" si="8"/>
        <v>9.1473652447949068</v>
      </c>
      <c r="F15" s="195">
        <f t="shared" si="8"/>
        <v>5.8870223578889904</v>
      </c>
      <c r="G15" s="195">
        <f t="shared" si="8"/>
        <v>10.35766111715574</v>
      </c>
      <c r="H15" s="195">
        <f t="shared" si="8"/>
        <v>4.2155332050397583</v>
      </c>
      <c r="I15" s="195">
        <f t="shared" si="8"/>
        <v>4.7969234583173179</v>
      </c>
      <c r="J15" s="195">
        <f t="shared" si="8"/>
        <v>3.3492385646978984</v>
      </c>
      <c r="K15" s="195">
        <f t="shared" si="8"/>
        <v>5.549156179689466</v>
      </c>
      <c r="L15" s="195">
        <f t="shared" si="8"/>
        <v>4.0870726903713459</v>
      </c>
      <c r="M15" s="195">
        <f t="shared" si="8"/>
        <v>5.8093325437059988</v>
      </c>
      <c r="N15" s="195">
        <f t="shared" si="8"/>
        <v>6.5293875338210485</v>
      </c>
      <c r="O15" s="195">
        <f t="shared" si="8"/>
        <v>7.8323978419635178</v>
      </c>
      <c r="P15" s="195">
        <f t="shared" si="8"/>
        <v>2.0024064435593831</v>
      </c>
      <c r="Q15" s="195">
        <f t="shared" si="8"/>
        <v>2.4070069826928879</v>
      </c>
      <c r="R15" s="195">
        <f t="shared" si="8"/>
        <v>7.6216149214525313</v>
      </c>
      <c r="S15" s="195">
        <f t="shared" si="8"/>
        <v>5.1819293867825893</v>
      </c>
      <c r="T15" s="195">
        <f t="shared" si="8"/>
        <v>3.0394183468158449</v>
      </c>
      <c r="U15" s="196">
        <f t="shared" si="8"/>
        <v>3.7879575153783263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1482398</v>
      </c>
      <c r="C16" s="181">
        <f>56458+2188</f>
        <v>58646</v>
      </c>
      <c r="D16" s="182">
        <v>68014</v>
      </c>
      <c r="E16" s="182">
        <v>129730</v>
      </c>
      <c r="F16" s="182">
        <v>85079</v>
      </c>
      <c r="G16" s="182">
        <v>155173</v>
      </c>
      <c r="H16" s="182">
        <v>64686</v>
      </c>
      <c r="I16" s="182">
        <v>73070</v>
      </c>
      <c r="J16" s="182">
        <v>50938</v>
      </c>
      <c r="K16" s="182">
        <v>85352</v>
      </c>
      <c r="L16" s="182">
        <v>61484</v>
      </c>
      <c r="M16" s="182">
        <v>86522</v>
      </c>
      <c r="N16" s="182">
        <v>94754</v>
      </c>
      <c r="O16" s="182">
        <v>116450</v>
      </c>
      <c r="P16" s="182">
        <v>29738</v>
      </c>
      <c r="Q16" s="182">
        <v>35614</v>
      </c>
      <c r="R16" s="182">
        <v>109188</v>
      </c>
      <c r="S16" s="182">
        <v>74627</v>
      </c>
      <c r="T16" s="182">
        <v>45502</v>
      </c>
      <c r="U16" s="183">
        <v>57831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49413.26666666667</v>
      </c>
      <c r="C17" s="184">
        <f t="shared" ref="C17:U17" si="9">C16/30</f>
        <v>1954.8666666666666</v>
      </c>
      <c r="D17" s="185">
        <f t="shared" si="9"/>
        <v>2267.1333333333332</v>
      </c>
      <c r="E17" s="185">
        <f t="shared" si="9"/>
        <v>4324.333333333333</v>
      </c>
      <c r="F17" s="185">
        <f t="shared" si="9"/>
        <v>2835.9666666666667</v>
      </c>
      <c r="G17" s="185">
        <f t="shared" si="9"/>
        <v>5172.4333333333334</v>
      </c>
      <c r="H17" s="185">
        <f t="shared" si="9"/>
        <v>2156.1999999999998</v>
      </c>
      <c r="I17" s="185">
        <f t="shared" si="9"/>
        <v>2435.6666666666665</v>
      </c>
      <c r="J17" s="185">
        <f t="shared" si="9"/>
        <v>1697.9333333333334</v>
      </c>
      <c r="K17" s="185">
        <f t="shared" si="9"/>
        <v>2845.0666666666666</v>
      </c>
      <c r="L17" s="185">
        <f t="shared" si="9"/>
        <v>2049.4666666666667</v>
      </c>
      <c r="M17" s="185">
        <f t="shared" si="9"/>
        <v>2884.0666666666666</v>
      </c>
      <c r="N17" s="185">
        <f t="shared" si="9"/>
        <v>3158.4666666666667</v>
      </c>
      <c r="O17" s="185">
        <f t="shared" si="9"/>
        <v>3881.6666666666665</v>
      </c>
      <c r="P17" s="185">
        <f t="shared" si="9"/>
        <v>991.26666666666665</v>
      </c>
      <c r="Q17" s="185">
        <f t="shared" si="9"/>
        <v>1187.1333333333334</v>
      </c>
      <c r="R17" s="185">
        <f t="shared" si="9"/>
        <v>3639.6</v>
      </c>
      <c r="S17" s="185">
        <f t="shared" si="9"/>
        <v>2487.5666666666666</v>
      </c>
      <c r="T17" s="185">
        <f t="shared" si="9"/>
        <v>1516.7333333333333</v>
      </c>
      <c r="U17" s="186">
        <f t="shared" si="9"/>
        <v>1927.7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3.9561575231483035</v>
      </c>
      <c r="D18" s="198">
        <f t="shared" si="10"/>
        <v>4.5881065678717858</v>
      </c>
      <c r="E18" s="198">
        <f t="shared" si="10"/>
        <v>8.7513609705355773</v>
      </c>
      <c r="F18" s="198">
        <f t="shared" si="10"/>
        <v>5.7392818932567362</v>
      </c>
      <c r="G18" s="198">
        <f t="shared" si="10"/>
        <v>10.467701656370286</v>
      </c>
      <c r="H18" s="198">
        <f t="shared" si="10"/>
        <v>4.3636054554849641</v>
      </c>
      <c r="I18" s="198">
        <f t="shared" si="10"/>
        <v>4.9291755655363803</v>
      </c>
      <c r="J18" s="198">
        <f t="shared" si="10"/>
        <v>3.4361892015504609</v>
      </c>
      <c r="K18" s="198">
        <f t="shared" si="10"/>
        <v>5.7576980001322182</v>
      </c>
      <c r="L18" s="198">
        <f t="shared" si="10"/>
        <v>4.1476040847329791</v>
      </c>
      <c r="M18" s="198">
        <f t="shared" si="10"/>
        <v>5.8366241724557097</v>
      </c>
      <c r="N18" s="198">
        <f t="shared" si="10"/>
        <v>6.3919406259317659</v>
      </c>
      <c r="O18" s="198">
        <f t="shared" si="10"/>
        <v>7.8555151855304706</v>
      </c>
      <c r="P18" s="198">
        <f t="shared" si="10"/>
        <v>2.0060739423555614</v>
      </c>
      <c r="Q18" s="198">
        <f t="shared" si="10"/>
        <v>2.4024587189135445</v>
      </c>
      <c r="R18" s="198">
        <f t="shared" si="10"/>
        <v>7.3656332509892746</v>
      </c>
      <c r="S18" s="198">
        <f t="shared" si="10"/>
        <v>5.0342080871668733</v>
      </c>
      <c r="T18" s="198">
        <f t="shared" si="10"/>
        <v>3.0694860624474667</v>
      </c>
      <c r="U18" s="199">
        <f t="shared" si="10"/>
        <v>3.9011790355896325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6" t="s">
        <v>148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342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'2014.2분기'!B4+'2014.3분기'!B7</f>
        <v>13324895</v>
      </c>
      <c r="C4" s="343">
        <f>'2014.2분기'!C4+'2014.3분기'!C7</f>
        <v>522375</v>
      </c>
      <c r="D4" s="145">
        <f>'2014.2분기'!D4+'2014.3분기'!D7</f>
        <v>597485</v>
      </c>
      <c r="E4" s="172">
        <f>'2014.2분기'!E4+'2014.3분기'!E7</f>
        <v>1161854</v>
      </c>
      <c r="F4" s="145">
        <f>'2014.2분기'!F4+'2014.3분기'!F7</f>
        <v>779342</v>
      </c>
      <c r="G4" s="172">
        <f>'2014.2분기'!G4+'2014.3분기'!G7</f>
        <v>1404185</v>
      </c>
      <c r="H4" s="145">
        <f>'2014.2분기'!H4+'2014.3분기'!H7</f>
        <v>588316</v>
      </c>
      <c r="I4" s="172">
        <f>'2014.2분기'!I4+'2014.3분기'!I7</f>
        <v>652462</v>
      </c>
      <c r="J4" s="145">
        <f>'2014.2분기'!J4+'2014.3분기'!J7</f>
        <v>453056</v>
      </c>
      <c r="K4" s="172">
        <f>'2014.2분기'!K4+'2014.3분기'!K7</f>
        <v>749832</v>
      </c>
      <c r="L4" s="145">
        <f>'2014.2분기'!L4+'2014.3분기'!L7</f>
        <v>548814</v>
      </c>
      <c r="M4" s="172">
        <f>'2014.2분기'!M4+'2014.3분기'!M7</f>
        <v>776487</v>
      </c>
      <c r="N4" s="145">
        <f>'2014.2분기'!N4+'2014.3분기'!N7</f>
        <v>858530</v>
      </c>
      <c r="O4" s="172">
        <f>'2014.2분기'!O4+'2014.3분기'!O7</f>
        <v>1052134</v>
      </c>
      <c r="P4" s="145">
        <f>'2014.2분기'!P4+'2014.3분기'!P7</f>
        <v>278639</v>
      </c>
      <c r="Q4" s="172">
        <f>'2014.2분기'!Q4+'2014.3분기'!Q7</f>
        <v>316850</v>
      </c>
      <c r="R4" s="145">
        <f>'2014.2분기'!R4+'2014.3분기'!R7</f>
        <v>980931</v>
      </c>
      <c r="S4" s="172">
        <f>'2014.2분기'!S4+'2014.3분기'!S7</f>
        <v>686850</v>
      </c>
      <c r="T4" s="145">
        <f>'2014.2분기'!T4+'2014.3분기'!T7</f>
        <v>405671</v>
      </c>
      <c r="U4" s="305">
        <f>'2014.2분기'!U4+'2014.3분기'!U7</f>
        <v>511082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B4/273</f>
        <v>48809.139194139192</v>
      </c>
      <c r="C5" s="344">
        <f>C4/273</f>
        <v>1913.4615384615386</v>
      </c>
      <c r="D5" s="148">
        <f>D4/273</f>
        <v>2188.5897435897436</v>
      </c>
      <c r="E5" s="173">
        <f t="shared" ref="E5:T5" si="0">E4/273</f>
        <v>4255.8754578754579</v>
      </c>
      <c r="F5" s="148">
        <f t="shared" si="0"/>
        <v>2854.7326007326005</v>
      </c>
      <c r="G5" s="173">
        <f t="shared" si="0"/>
        <v>5143.5347985347989</v>
      </c>
      <c r="H5" s="148">
        <f t="shared" si="0"/>
        <v>2155.003663003663</v>
      </c>
      <c r="I5" s="173">
        <f t="shared" si="0"/>
        <v>2389.9706959706959</v>
      </c>
      <c r="J5" s="148">
        <f t="shared" si="0"/>
        <v>1659.5457875457876</v>
      </c>
      <c r="K5" s="173">
        <f t="shared" si="0"/>
        <v>2746.6373626373625</v>
      </c>
      <c r="L5" s="148">
        <f t="shared" si="0"/>
        <v>2010.3076923076924</v>
      </c>
      <c r="M5" s="173">
        <f t="shared" si="0"/>
        <v>2844.2747252747254</v>
      </c>
      <c r="N5" s="148">
        <f t="shared" si="0"/>
        <v>3144.798534798535</v>
      </c>
      <c r="O5" s="173">
        <f t="shared" si="0"/>
        <v>3853.9706959706959</v>
      </c>
      <c r="P5" s="148">
        <f t="shared" si="0"/>
        <v>1020.6556776556777</v>
      </c>
      <c r="Q5" s="173">
        <f t="shared" si="0"/>
        <v>1160.6227106227107</v>
      </c>
      <c r="R5" s="148">
        <f t="shared" si="0"/>
        <v>3593.1538461538462</v>
      </c>
      <c r="S5" s="173">
        <f t="shared" si="0"/>
        <v>2515.934065934066</v>
      </c>
      <c r="T5" s="148">
        <f t="shared" si="0"/>
        <v>1485.9743589743589</v>
      </c>
      <c r="U5" s="149">
        <f>U4/273</f>
        <v>1872.0952380952381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345">
        <f>C5/$B$5*100</f>
        <v>3.920293555784117</v>
      </c>
      <c r="D6" s="176">
        <f t="shared" ref="D6:U6" si="1">D5/$B$5*100</f>
        <v>4.4839752958653705</v>
      </c>
      <c r="E6" s="176">
        <f t="shared" si="1"/>
        <v>8.7194233050241685</v>
      </c>
      <c r="F6" s="176">
        <f t="shared" si="1"/>
        <v>5.8487665381228142</v>
      </c>
      <c r="G6" s="176">
        <f t="shared" si="1"/>
        <v>10.538056772680012</v>
      </c>
      <c r="H6" s="176">
        <f t="shared" si="1"/>
        <v>4.415164247072866</v>
      </c>
      <c r="I6" s="176">
        <f t="shared" si="1"/>
        <v>4.8965639128863678</v>
      </c>
      <c r="J6" s="176">
        <f t="shared" si="1"/>
        <v>3.4000718204533693</v>
      </c>
      <c r="K6" s="176">
        <f t="shared" si="1"/>
        <v>5.6273013783598298</v>
      </c>
      <c r="L6" s="176">
        <f t="shared" si="1"/>
        <v>4.1187116296225978</v>
      </c>
      <c r="M6" s="176">
        <f t="shared" si="1"/>
        <v>5.8273404781050813</v>
      </c>
      <c r="N6" s="176">
        <f t="shared" si="1"/>
        <v>6.4430526469439346</v>
      </c>
      <c r="O6" s="176">
        <f t="shared" si="1"/>
        <v>7.8960021823811744</v>
      </c>
      <c r="P6" s="176">
        <f t="shared" si="1"/>
        <v>2.0911159149846958</v>
      </c>
      <c r="Q6" s="176">
        <f t="shared" si="1"/>
        <v>2.3778799007421823</v>
      </c>
      <c r="R6" s="176">
        <f t="shared" si="1"/>
        <v>7.3616414988635945</v>
      </c>
      <c r="S6" s="176">
        <f t="shared" si="1"/>
        <v>5.1546372410439263</v>
      </c>
      <c r="T6" s="176">
        <f t="shared" si="1"/>
        <v>3.0444592621555366</v>
      </c>
      <c r="U6" s="177">
        <f t="shared" si="1"/>
        <v>3.8355424189083664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4314153</v>
      </c>
      <c r="C7" s="346">
        <f t="shared" ref="C7:U7" si="2">SUM(C16,C13,C10)</f>
        <v>169862</v>
      </c>
      <c r="D7" s="170">
        <f t="shared" si="2"/>
        <v>196914</v>
      </c>
      <c r="E7" s="170">
        <f t="shared" si="2"/>
        <v>365255</v>
      </c>
      <c r="F7" s="170">
        <f t="shared" si="2"/>
        <v>251765</v>
      </c>
      <c r="G7" s="170">
        <f t="shared" si="2"/>
        <v>460645</v>
      </c>
      <c r="H7" s="170">
        <f t="shared" si="2"/>
        <v>191289</v>
      </c>
      <c r="I7" s="170">
        <f t="shared" si="2"/>
        <v>219619</v>
      </c>
      <c r="J7" s="170">
        <f t="shared" si="2"/>
        <v>150266</v>
      </c>
      <c r="K7" s="170">
        <f t="shared" si="2"/>
        <v>239769</v>
      </c>
      <c r="L7" s="170">
        <f t="shared" si="2"/>
        <v>178625</v>
      </c>
      <c r="M7" s="170">
        <f t="shared" si="2"/>
        <v>247969</v>
      </c>
      <c r="N7" s="170">
        <f t="shared" si="2"/>
        <v>271271</v>
      </c>
      <c r="O7" s="170">
        <f t="shared" si="2"/>
        <v>338016</v>
      </c>
      <c r="P7" s="170">
        <f t="shared" si="2"/>
        <v>93155</v>
      </c>
      <c r="Q7" s="170">
        <f t="shared" si="2"/>
        <v>100212</v>
      </c>
      <c r="R7" s="170">
        <f t="shared" si="2"/>
        <v>315021</v>
      </c>
      <c r="S7" s="170">
        <f t="shared" si="2"/>
        <v>224021</v>
      </c>
      <c r="T7" s="170">
        <f t="shared" si="2"/>
        <v>133435</v>
      </c>
      <c r="U7" s="171">
        <f t="shared" si="2"/>
        <v>167044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46892.967391304344</v>
      </c>
      <c r="C8" s="344">
        <f>C7/92</f>
        <v>1846.3260869565217</v>
      </c>
      <c r="D8" s="148">
        <f>D7/92</f>
        <v>2140.3695652173915</v>
      </c>
      <c r="E8" s="173">
        <f t="shared" ref="E8:T8" si="3">E7/92</f>
        <v>3970.163043478261</v>
      </c>
      <c r="F8" s="148">
        <f t="shared" si="3"/>
        <v>2736.5760869565215</v>
      </c>
      <c r="G8" s="173">
        <f t="shared" si="3"/>
        <v>5007.010869565217</v>
      </c>
      <c r="H8" s="148">
        <f t="shared" si="3"/>
        <v>2079.228260869565</v>
      </c>
      <c r="I8" s="173">
        <f t="shared" si="3"/>
        <v>2387.163043478261</v>
      </c>
      <c r="J8" s="148">
        <f t="shared" si="3"/>
        <v>1633.3260869565217</v>
      </c>
      <c r="K8" s="173">
        <f t="shared" si="3"/>
        <v>2606.1847826086955</v>
      </c>
      <c r="L8" s="148">
        <f t="shared" si="3"/>
        <v>1941.5760869565217</v>
      </c>
      <c r="M8" s="173">
        <f t="shared" si="3"/>
        <v>2695.3152173913045</v>
      </c>
      <c r="N8" s="148">
        <f t="shared" si="3"/>
        <v>2948.5978260869565</v>
      </c>
      <c r="O8" s="173">
        <f t="shared" si="3"/>
        <v>3674.086956521739</v>
      </c>
      <c r="P8" s="148">
        <f t="shared" si="3"/>
        <v>1012.554347826087</v>
      </c>
      <c r="Q8" s="173">
        <f t="shared" si="3"/>
        <v>1089.2608695652175</v>
      </c>
      <c r="R8" s="148">
        <f t="shared" si="3"/>
        <v>3424.141304347826</v>
      </c>
      <c r="S8" s="173">
        <f t="shared" si="3"/>
        <v>2435.0108695652175</v>
      </c>
      <c r="T8" s="148">
        <f t="shared" si="3"/>
        <v>1450.3804347826087</v>
      </c>
      <c r="U8" s="149">
        <f>U7/92</f>
        <v>1815.695652173913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347">
        <f t="shared" ref="C9:U9" si="4">C8/$B$8*100</f>
        <v>3.9373197937115356</v>
      </c>
      <c r="D9" s="179">
        <f>D8/$B$8*100</f>
        <v>4.5643721954228331</v>
      </c>
      <c r="E9" s="179">
        <f t="shared" si="4"/>
        <v>8.466435937714774</v>
      </c>
      <c r="F9" s="179">
        <f t="shared" si="4"/>
        <v>5.8357921010219149</v>
      </c>
      <c r="G9" s="179">
        <f t="shared" si="4"/>
        <v>10.67753044456235</v>
      </c>
      <c r="H9" s="179">
        <f t="shared" si="4"/>
        <v>4.433987389876993</v>
      </c>
      <c r="I9" s="179">
        <f t="shared" si="4"/>
        <v>5.0906632194083059</v>
      </c>
      <c r="J9" s="179">
        <f t="shared" si="4"/>
        <v>3.4830939004713097</v>
      </c>
      <c r="K9" s="179">
        <f t="shared" si="4"/>
        <v>5.557730567274735</v>
      </c>
      <c r="L9" s="179">
        <f t="shared" si="4"/>
        <v>4.1404419361112135</v>
      </c>
      <c r="M9" s="179">
        <f t="shared" si="4"/>
        <v>5.7478026393593371</v>
      </c>
      <c r="N9" s="179">
        <f t="shared" si="4"/>
        <v>6.2879318373734092</v>
      </c>
      <c r="O9" s="179">
        <f t="shared" si="4"/>
        <v>7.8350489655791069</v>
      </c>
      <c r="P9" s="179">
        <f t="shared" si="4"/>
        <v>2.1592882774440314</v>
      </c>
      <c r="Q9" s="179">
        <f t="shared" si="4"/>
        <v>2.3228661570417186</v>
      </c>
      <c r="R9" s="179">
        <f t="shared" si="4"/>
        <v>7.3020358805077148</v>
      </c>
      <c r="S9" s="179">
        <f t="shared" si="4"/>
        <v>5.1926994707883569</v>
      </c>
      <c r="T9" s="179">
        <f t="shared" si="4"/>
        <v>3.0929593827571717</v>
      </c>
      <c r="U9" s="180">
        <f t="shared" si="4"/>
        <v>3.8719999035731929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149</v>
      </c>
      <c r="B10" s="157">
        <f>SUM(C10:U10)</f>
        <v>1490347</v>
      </c>
      <c r="C10" s="348">
        <f>56948+2153</f>
        <v>59101</v>
      </c>
      <c r="D10" s="182">
        <v>68538</v>
      </c>
      <c r="E10" s="182">
        <v>121370</v>
      </c>
      <c r="F10" s="182">
        <v>89043</v>
      </c>
      <c r="G10" s="182">
        <v>161255</v>
      </c>
      <c r="H10" s="182">
        <v>68795</v>
      </c>
      <c r="I10" s="182">
        <v>75070</v>
      </c>
      <c r="J10" s="182">
        <v>52764</v>
      </c>
      <c r="K10" s="182">
        <v>82478</v>
      </c>
      <c r="L10" s="182">
        <v>62090</v>
      </c>
      <c r="M10" s="182">
        <v>86131</v>
      </c>
      <c r="N10" s="182">
        <v>94126</v>
      </c>
      <c r="O10" s="182">
        <v>117292</v>
      </c>
      <c r="P10" s="182">
        <v>30843</v>
      </c>
      <c r="Q10" s="182">
        <v>34701</v>
      </c>
      <c r="R10" s="182">
        <v>107408</v>
      </c>
      <c r="S10" s="182">
        <v>73630</v>
      </c>
      <c r="T10" s="182">
        <v>45620</v>
      </c>
      <c r="U10" s="183">
        <v>60092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48075.709677419356</v>
      </c>
      <c r="C11" s="349">
        <f>C10/31</f>
        <v>1906.483870967742</v>
      </c>
      <c r="D11" s="185">
        <f>D10/31</f>
        <v>2210.9032258064517</v>
      </c>
      <c r="E11" s="184">
        <f t="shared" ref="E11:U11" si="5">E10/31</f>
        <v>3915.1612903225805</v>
      </c>
      <c r="F11" s="185">
        <f t="shared" si="5"/>
        <v>2872.3548387096776</v>
      </c>
      <c r="G11" s="184">
        <f t="shared" si="5"/>
        <v>5201.7741935483873</v>
      </c>
      <c r="H11" s="185">
        <f t="shared" si="5"/>
        <v>2219.1935483870966</v>
      </c>
      <c r="I11" s="184">
        <f t="shared" si="5"/>
        <v>2421.6129032258063</v>
      </c>
      <c r="J11" s="185">
        <f t="shared" si="5"/>
        <v>1702.0645161290322</v>
      </c>
      <c r="K11" s="184">
        <f t="shared" si="5"/>
        <v>2660.5806451612902</v>
      </c>
      <c r="L11" s="185">
        <f t="shared" si="5"/>
        <v>2002.9032258064517</v>
      </c>
      <c r="M11" s="184">
        <f t="shared" si="5"/>
        <v>2778.4193548387098</v>
      </c>
      <c r="N11" s="185">
        <f t="shared" si="5"/>
        <v>3036.3225806451615</v>
      </c>
      <c r="O11" s="184">
        <f t="shared" si="5"/>
        <v>3783.6129032258063</v>
      </c>
      <c r="P11" s="185">
        <f t="shared" si="5"/>
        <v>994.93548387096769</v>
      </c>
      <c r="Q11" s="184">
        <f t="shared" si="5"/>
        <v>1119.3870967741937</v>
      </c>
      <c r="R11" s="185">
        <f t="shared" si="5"/>
        <v>3464.7741935483873</v>
      </c>
      <c r="S11" s="184">
        <f t="shared" si="5"/>
        <v>2375.1612903225805</v>
      </c>
      <c r="T11" s="185">
        <f t="shared" si="5"/>
        <v>1471.6129032258063</v>
      </c>
      <c r="U11" s="184">
        <f t="shared" si="5"/>
        <v>1938.4516129032259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350">
        <f>C11/$B$11*100</f>
        <v>3.9655865379002342</v>
      </c>
      <c r="D12" s="188">
        <f t="shared" ref="D12:U12" si="6">D11/$B$11*100</f>
        <v>4.5987947773236701</v>
      </c>
      <c r="E12" s="188">
        <f t="shared" si="6"/>
        <v>8.143741021386294</v>
      </c>
      <c r="F12" s="188">
        <f t="shared" si="6"/>
        <v>5.9746488569440546</v>
      </c>
      <c r="G12" s="188">
        <f t="shared" si="6"/>
        <v>10.819963404495732</v>
      </c>
      <c r="H12" s="188">
        <f t="shared" si="6"/>
        <v>4.6160390835154486</v>
      </c>
      <c r="I12" s="188">
        <f t="shared" si="6"/>
        <v>5.037081968159093</v>
      </c>
      <c r="J12" s="188">
        <f t="shared" si="6"/>
        <v>3.5403835482609081</v>
      </c>
      <c r="K12" s="188">
        <f t="shared" si="6"/>
        <v>5.5341474166754452</v>
      </c>
      <c r="L12" s="188">
        <f t="shared" si="6"/>
        <v>4.1661438577727203</v>
      </c>
      <c r="M12" s="188">
        <f t="shared" si="6"/>
        <v>5.7792581190823347</v>
      </c>
      <c r="N12" s="188">
        <f t="shared" si="6"/>
        <v>6.3157103681223239</v>
      </c>
      <c r="O12" s="188">
        <f t="shared" si="6"/>
        <v>7.8701134702186799</v>
      </c>
      <c r="P12" s="188">
        <f t="shared" si="6"/>
        <v>2.0695180384165566</v>
      </c>
      <c r="Q12" s="188">
        <f t="shared" si="6"/>
        <v>2.328383926696266</v>
      </c>
      <c r="R12" s="188">
        <f t="shared" si="6"/>
        <v>7.2069122157457297</v>
      </c>
      <c r="S12" s="188">
        <f t="shared" si="6"/>
        <v>4.9404601747109895</v>
      </c>
      <c r="T12" s="188">
        <f t="shared" si="6"/>
        <v>3.0610320952100412</v>
      </c>
      <c r="U12" s="189">
        <f t="shared" si="6"/>
        <v>4.0320811193634771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150</v>
      </c>
      <c r="B13" s="161">
        <f>SUM(C13:U13)</f>
        <v>1374692</v>
      </c>
      <c r="C13" s="351">
        <f>52435+2098</f>
        <v>54533</v>
      </c>
      <c r="D13" s="192">
        <v>62241</v>
      </c>
      <c r="E13" s="192">
        <v>112128</v>
      </c>
      <c r="F13" s="192">
        <v>82226</v>
      </c>
      <c r="G13" s="192">
        <v>150923</v>
      </c>
      <c r="H13" s="192">
        <v>61397</v>
      </c>
      <c r="I13" s="192">
        <v>71238</v>
      </c>
      <c r="J13" s="192">
        <v>48345</v>
      </c>
      <c r="K13" s="192">
        <v>77240</v>
      </c>
      <c r="L13" s="192">
        <v>56438</v>
      </c>
      <c r="M13" s="192">
        <v>78187</v>
      </c>
      <c r="N13" s="192">
        <v>85639</v>
      </c>
      <c r="O13" s="192">
        <v>107875</v>
      </c>
      <c r="P13" s="192">
        <v>29476</v>
      </c>
      <c r="Q13" s="192">
        <v>31267</v>
      </c>
      <c r="R13" s="192">
        <v>96764</v>
      </c>
      <c r="S13" s="192">
        <v>73572</v>
      </c>
      <c r="T13" s="192">
        <v>42240</v>
      </c>
      <c r="U13" s="193">
        <v>52963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44344.903225806454</v>
      </c>
      <c r="C14" s="349">
        <f t="shared" ref="C14:U14" si="7">C13/31</f>
        <v>1759.1290322580646</v>
      </c>
      <c r="D14" s="185">
        <f t="shared" si="7"/>
        <v>2007.7741935483871</v>
      </c>
      <c r="E14" s="185">
        <f t="shared" si="7"/>
        <v>3617.0322580645161</v>
      </c>
      <c r="F14" s="185">
        <f t="shared" si="7"/>
        <v>2652.4516129032259</v>
      </c>
      <c r="G14" s="185">
        <f t="shared" si="7"/>
        <v>4868.4838709677415</v>
      </c>
      <c r="H14" s="185">
        <f t="shared" si="7"/>
        <v>1980.5483870967741</v>
      </c>
      <c r="I14" s="185">
        <f t="shared" si="7"/>
        <v>2298</v>
      </c>
      <c r="J14" s="185">
        <f t="shared" si="7"/>
        <v>1559.516129032258</v>
      </c>
      <c r="K14" s="185">
        <f t="shared" si="7"/>
        <v>2491.6129032258063</v>
      </c>
      <c r="L14" s="185">
        <f t="shared" si="7"/>
        <v>1820.5806451612902</v>
      </c>
      <c r="M14" s="185">
        <f t="shared" si="7"/>
        <v>2522.1612903225805</v>
      </c>
      <c r="N14" s="185">
        <f t="shared" si="7"/>
        <v>2762.5483870967741</v>
      </c>
      <c r="O14" s="185">
        <f t="shared" si="7"/>
        <v>3479.8387096774195</v>
      </c>
      <c r="P14" s="185">
        <f t="shared" si="7"/>
        <v>950.83870967741939</v>
      </c>
      <c r="Q14" s="185">
        <f t="shared" si="7"/>
        <v>1008.6129032258065</v>
      </c>
      <c r="R14" s="185">
        <f t="shared" si="7"/>
        <v>3121.4193548387098</v>
      </c>
      <c r="S14" s="185">
        <f t="shared" si="7"/>
        <v>2373.2903225806454</v>
      </c>
      <c r="T14" s="185">
        <f t="shared" si="7"/>
        <v>1362.5806451612902</v>
      </c>
      <c r="U14" s="186">
        <f t="shared" si="7"/>
        <v>1708.483870967742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352">
        <f t="shared" ref="C15:U15" si="8">C14/$B$14*100</f>
        <v>3.9669249548262444</v>
      </c>
      <c r="D15" s="195">
        <f t="shared" si="8"/>
        <v>4.5276323714693909</v>
      </c>
      <c r="E15" s="195">
        <f t="shared" si="8"/>
        <v>8.1565907126832773</v>
      </c>
      <c r="F15" s="195">
        <f t="shared" si="8"/>
        <v>5.9814125636869928</v>
      </c>
      <c r="G15" s="195">
        <f t="shared" si="8"/>
        <v>10.978677405557026</v>
      </c>
      <c r="H15" s="195">
        <f t="shared" si="8"/>
        <v>4.4662368006797157</v>
      </c>
      <c r="I15" s="195">
        <f t="shared" si="8"/>
        <v>5.1821062463446355</v>
      </c>
      <c r="J15" s="195">
        <f t="shared" si="8"/>
        <v>3.5167877604583424</v>
      </c>
      <c r="K15" s="195">
        <f t="shared" si="8"/>
        <v>5.6187131371972772</v>
      </c>
      <c r="L15" s="195">
        <f t="shared" si="8"/>
        <v>4.1055014505067318</v>
      </c>
      <c r="M15" s="195">
        <f t="shared" si="8"/>
        <v>5.687601295417446</v>
      </c>
      <c r="N15" s="195">
        <f t="shared" si="8"/>
        <v>6.2296863588352878</v>
      </c>
      <c r="O15" s="195">
        <f t="shared" si="8"/>
        <v>7.8472123210144531</v>
      </c>
      <c r="P15" s="195">
        <f t="shared" si="8"/>
        <v>2.1441893893323014</v>
      </c>
      <c r="Q15" s="195">
        <f t="shared" si="8"/>
        <v>2.2744731183421449</v>
      </c>
      <c r="R15" s="195">
        <f t="shared" si="8"/>
        <v>7.0389585448958751</v>
      </c>
      <c r="S15" s="195">
        <f t="shared" si="8"/>
        <v>5.3518897323909647</v>
      </c>
      <c r="T15" s="195">
        <f t="shared" si="8"/>
        <v>3.0726882821752071</v>
      </c>
      <c r="U15" s="196">
        <f t="shared" si="8"/>
        <v>3.8527175541866834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151</v>
      </c>
      <c r="B16" s="157">
        <f>SUM(C16:U16)</f>
        <v>1449114</v>
      </c>
      <c r="C16" s="348">
        <f>54121+2107</f>
        <v>56228</v>
      </c>
      <c r="D16" s="182">
        <v>66135</v>
      </c>
      <c r="E16" s="182">
        <v>131757</v>
      </c>
      <c r="F16" s="182">
        <v>80496</v>
      </c>
      <c r="G16" s="182">
        <v>148467</v>
      </c>
      <c r="H16" s="182">
        <v>61097</v>
      </c>
      <c r="I16" s="182">
        <v>73311</v>
      </c>
      <c r="J16" s="182">
        <v>49157</v>
      </c>
      <c r="K16" s="182">
        <v>80051</v>
      </c>
      <c r="L16" s="182">
        <v>60097</v>
      </c>
      <c r="M16" s="182">
        <v>83651</v>
      </c>
      <c r="N16" s="182">
        <v>91506</v>
      </c>
      <c r="O16" s="182">
        <v>112849</v>
      </c>
      <c r="P16" s="182">
        <v>32836</v>
      </c>
      <c r="Q16" s="182">
        <v>34244</v>
      </c>
      <c r="R16" s="182">
        <v>110849</v>
      </c>
      <c r="S16" s="182">
        <v>76819</v>
      </c>
      <c r="T16" s="182">
        <v>45575</v>
      </c>
      <c r="U16" s="183">
        <v>53989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48303.8</v>
      </c>
      <c r="C17" s="349">
        <f t="shared" ref="C17:U17" si="9">C16/30</f>
        <v>1874.2666666666667</v>
      </c>
      <c r="D17" s="185">
        <f t="shared" si="9"/>
        <v>2204.5</v>
      </c>
      <c r="E17" s="185">
        <f t="shared" si="9"/>
        <v>4391.8999999999996</v>
      </c>
      <c r="F17" s="185">
        <f t="shared" si="9"/>
        <v>2683.2</v>
      </c>
      <c r="G17" s="185">
        <f t="shared" si="9"/>
        <v>4948.8999999999996</v>
      </c>
      <c r="H17" s="185">
        <f t="shared" si="9"/>
        <v>2036.5666666666666</v>
      </c>
      <c r="I17" s="185">
        <f t="shared" si="9"/>
        <v>2443.6999999999998</v>
      </c>
      <c r="J17" s="185">
        <f t="shared" si="9"/>
        <v>1638.5666666666666</v>
      </c>
      <c r="K17" s="185">
        <f t="shared" si="9"/>
        <v>2668.3666666666668</v>
      </c>
      <c r="L17" s="185">
        <f t="shared" si="9"/>
        <v>2003.2333333333333</v>
      </c>
      <c r="M17" s="185">
        <f t="shared" si="9"/>
        <v>2788.3666666666668</v>
      </c>
      <c r="N17" s="185">
        <f t="shared" si="9"/>
        <v>3050.2</v>
      </c>
      <c r="O17" s="185">
        <f t="shared" si="9"/>
        <v>3761.6333333333332</v>
      </c>
      <c r="P17" s="185">
        <f t="shared" si="9"/>
        <v>1094.5333333333333</v>
      </c>
      <c r="Q17" s="185">
        <f t="shared" si="9"/>
        <v>1141.4666666666667</v>
      </c>
      <c r="R17" s="185">
        <f t="shared" si="9"/>
        <v>3694.9666666666667</v>
      </c>
      <c r="S17" s="185">
        <f t="shared" si="9"/>
        <v>2560.6333333333332</v>
      </c>
      <c r="T17" s="185">
        <f t="shared" si="9"/>
        <v>1519.1666666666667</v>
      </c>
      <c r="U17" s="186">
        <f t="shared" si="9"/>
        <v>1799.6333333333334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353">
        <f t="shared" ref="C18:U18" si="10">C17/$B$17*100</f>
        <v>3.8801640174617043</v>
      </c>
      <c r="D18" s="198">
        <f t="shared" si="10"/>
        <v>4.5638231360679695</v>
      </c>
      <c r="E18" s="198">
        <f t="shared" si="10"/>
        <v>9.092245330595107</v>
      </c>
      <c r="F18" s="198">
        <f t="shared" si="10"/>
        <v>5.5548424761612951</v>
      </c>
      <c r="G18" s="198">
        <f t="shared" si="10"/>
        <v>10.245363718796449</v>
      </c>
      <c r="H18" s="198">
        <f t="shared" si="10"/>
        <v>4.2161624275246803</v>
      </c>
      <c r="I18" s="198">
        <f t="shared" si="10"/>
        <v>5.0590222715397131</v>
      </c>
      <c r="J18" s="198">
        <f t="shared" si="10"/>
        <v>3.3922106887380834</v>
      </c>
      <c r="K18" s="198">
        <f t="shared" si="10"/>
        <v>5.5241340570859157</v>
      </c>
      <c r="L18" s="198">
        <f t="shared" si="10"/>
        <v>4.14715474420922</v>
      </c>
      <c r="M18" s="198">
        <f t="shared" si="10"/>
        <v>5.7725617170215733</v>
      </c>
      <c r="N18" s="198">
        <f t="shared" si="10"/>
        <v>6.3146170694645134</v>
      </c>
      <c r="O18" s="198">
        <f t="shared" si="10"/>
        <v>7.7874480544663838</v>
      </c>
      <c r="P18" s="198">
        <f t="shared" si="10"/>
        <v>2.2659362893464556</v>
      </c>
      <c r="Q18" s="198">
        <f t="shared" si="10"/>
        <v>2.3630991074546239</v>
      </c>
      <c r="R18" s="198">
        <f t="shared" si="10"/>
        <v>7.6494326878354624</v>
      </c>
      <c r="S18" s="198">
        <f t="shared" si="10"/>
        <v>5.3011012246103473</v>
      </c>
      <c r="T18" s="198">
        <f t="shared" si="10"/>
        <v>3.145025167102105</v>
      </c>
      <c r="U18" s="199">
        <f t="shared" si="10"/>
        <v>3.7256558145183889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D8" sqref="D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6" t="s">
        <v>152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'2014.3분기'!B4+'2014.4분기'!B7</f>
        <v>18052898</v>
      </c>
      <c r="C4" s="172">
        <f>'2014.3분기'!C4+'2014.4분기'!C7</f>
        <v>705755</v>
      </c>
      <c r="D4" s="145">
        <f>'2014.3분기'!D4+'2014.4분기'!D7</f>
        <v>809601</v>
      </c>
      <c r="E4" s="145">
        <f>'2014.3분기'!E4+'2014.4분기'!E7</f>
        <v>1574140</v>
      </c>
      <c r="F4" s="145">
        <f>'2014.3분기'!F4+'2014.4분기'!F7</f>
        <v>1050841</v>
      </c>
      <c r="G4" s="145">
        <f>'2014.3분기'!G4+'2014.4분기'!G7</f>
        <v>1903419</v>
      </c>
      <c r="H4" s="145">
        <f>'2014.3분기'!H4+'2014.4분기'!H7</f>
        <v>791095</v>
      </c>
      <c r="I4" s="145">
        <f>'2014.3분기'!I4+'2014.4분기'!I7</f>
        <v>875172</v>
      </c>
      <c r="J4" s="145">
        <f>'2014.3분기'!J4+'2014.4분기'!J7</f>
        <v>611132</v>
      </c>
      <c r="K4" s="145">
        <f>'2014.3분기'!K4+'2014.4분기'!K7</f>
        <v>1016209</v>
      </c>
      <c r="L4" s="145">
        <f>'2014.3분기'!L4+'2014.4분기'!L7</f>
        <v>745277</v>
      </c>
      <c r="M4" s="145">
        <f>'2014.3분기'!M4+'2014.4분기'!M7</f>
        <v>1049917</v>
      </c>
      <c r="N4" s="145">
        <f>'2014.3분기'!N4+'2014.4분기'!N7</f>
        <v>1161981</v>
      </c>
      <c r="O4" s="145">
        <f>'2014.3분기'!O4+'2014.4분기'!O7</f>
        <v>1426520</v>
      </c>
      <c r="P4" s="145">
        <f>'2014.3분기'!P4+'2014.4분기'!P7</f>
        <v>387880</v>
      </c>
      <c r="Q4" s="145">
        <f>'2014.3분기'!Q4+'2014.4분기'!Q7</f>
        <v>431000</v>
      </c>
      <c r="R4" s="145">
        <f>'2014.3분기'!R4+'2014.4분기'!R7</f>
        <v>1337719</v>
      </c>
      <c r="S4" s="145">
        <f>'2014.3분기'!S4+'2014.4분기'!S7</f>
        <v>934219</v>
      </c>
      <c r="T4" s="145">
        <f>'2014.3분기'!T4+'2014.4분기'!T7</f>
        <v>552402</v>
      </c>
      <c r="U4" s="305">
        <f>'2014.3분기'!U4+'2014.4분기'!U7</f>
        <v>688619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B4/365</f>
        <v>49459.994520547945</v>
      </c>
      <c r="C5" s="173">
        <f>C4/365</f>
        <v>1933.5753424657535</v>
      </c>
      <c r="D5" s="148">
        <f>D4/365</f>
        <v>2218.0849315068494</v>
      </c>
      <c r="E5" s="148">
        <f t="shared" ref="E5:T5" si="0">E4/365</f>
        <v>4312.7123287671229</v>
      </c>
      <c r="F5" s="148">
        <f t="shared" si="0"/>
        <v>2879.0164383561646</v>
      </c>
      <c r="G5" s="148">
        <f t="shared" si="0"/>
        <v>5214.8465753424662</v>
      </c>
      <c r="H5" s="148">
        <f t="shared" si="0"/>
        <v>2167.3835616438355</v>
      </c>
      <c r="I5" s="148">
        <f t="shared" si="0"/>
        <v>2397.7315068493149</v>
      </c>
      <c r="J5" s="148">
        <f t="shared" si="0"/>
        <v>1674.3342465753424</v>
      </c>
      <c r="K5" s="148">
        <f t="shared" si="0"/>
        <v>2784.1342465753423</v>
      </c>
      <c r="L5" s="148">
        <f t="shared" si="0"/>
        <v>2041.854794520548</v>
      </c>
      <c r="M5" s="148">
        <f t="shared" si="0"/>
        <v>2876.4849315068495</v>
      </c>
      <c r="N5" s="148">
        <f t="shared" si="0"/>
        <v>3183.5095890410958</v>
      </c>
      <c r="O5" s="148">
        <f t="shared" si="0"/>
        <v>3908.2739726027398</v>
      </c>
      <c r="P5" s="148">
        <f t="shared" si="0"/>
        <v>1062.6849315068494</v>
      </c>
      <c r="Q5" s="148">
        <f t="shared" si="0"/>
        <v>1180.8219178082193</v>
      </c>
      <c r="R5" s="148">
        <f t="shared" si="0"/>
        <v>3664.9835616438354</v>
      </c>
      <c r="S5" s="148">
        <f t="shared" si="0"/>
        <v>2559.504109589041</v>
      </c>
      <c r="T5" s="148">
        <f t="shared" si="0"/>
        <v>1513.4301369863015</v>
      </c>
      <c r="U5" s="149">
        <f>U4/365</f>
        <v>1886.6273972602739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>C5/$B$5*100</f>
        <v>3.9093723345692202</v>
      </c>
      <c r="D6" s="176">
        <f t="shared" ref="D6:U6" si="1">D5/$B$5*100</f>
        <v>4.4846040785252317</v>
      </c>
      <c r="E6" s="176">
        <f t="shared" si="1"/>
        <v>8.7195972635529202</v>
      </c>
      <c r="F6" s="176">
        <f t="shared" si="1"/>
        <v>5.820899226262731</v>
      </c>
      <c r="G6" s="176">
        <f t="shared" si="1"/>
        <v>10.543564806049423</v>
      </c>
      <c r="H6" s="176">
        <f t="shared" si="1"/>
        <v>4.3820942211051106</v>
      </c>
      <c r="I6" s="176">
        <f t="shared" si="1"/>
        <v>4.8478200009771282</v>
      </c>
      <c r="J6" s="176">
        <f t="shared" si="1"/>
        <v>3.3852293410177134</v>
      </c>
      <c r="K6" s="176">
        <f t="shared" si="1"/>
        <v>5.6290629903298628</v>
      </c>
      <c r="L6" s="176">
        <f t="shared" si="1"/>
        <v>4.1282956343075776</v>
      </c>
      <c r="M6" s="176">
        <f t="shared" si="1"/>
        <v>5.8157809344516327</v>
      </c>
      <c r="N6" s="176">
        <f t="shared" si="1"/>
        <v>6.4365344555760515</v>
      </c>
      <c r="O6" s="176">
        <f t="shared" si="1"/>
        <v>7.9018892146845348</v>
      </c>
      <c r="P6" s="176">
        <f t="shared" si="1"/>
        <v>2.1485747052910842</v>
      </c>
      <c r="Q6" s="176">
        <f t="shared" si="1"/>
        <v>2.3874283231423568</v>
      </c>
      <c r="R6" s="176">
        <f t="shared" si="1"/>
        <v>7.4099958909644315</v>
      </c>
      <c r="S6" s="176">
        <f t="shared" si="1"/>
        <v>5.1748976812476313</v>
      </c>
      <c r="T6" s="176">
        <f t="shared" si="1"/>
        <v>3.0599076115092441</v>
      </c>
      <c r="U6" s="177">
        <f t="shared" si="1"/>
        <v>3.8144512864361166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4728003</v>
      </c>
      <c r="C7" s="169">
        <f t="shared" ref="C7:U7" si="2">SUM(C16,C13,C10)</f>
        <v>183380</v>
      </c>
      <c r="D7" s="170">
        <f t="shared" si="2"/>
        <v>212116</v>
      </c>
      <c r="E7" s="170">
        <f t="shared" si="2"/>
        <v>412286</v>
      </c>
      <c r="F7" s="170">
        <f t="shared" si="2"/>
        <v>271499</v>
      </c>
      <c r="G7" s="170">
        <f t="shared" si="2"/>
        <v>499234</v>
      </c>
      <c r="H7" s="170">
        <f t="shared" si="2"/>
        <v>202779</v>
      </c>
      <c r="I7" s="170">
        <f t="shared" si="2"/>
        <v>222710</v>
      </c>
      <c r="J7" s="170">
        <f t="shared" si="2"/>
        <v>158076</v>
      </c>
      <c r="K7" s="170">
        <f t="shared" si="2"/>
        <v>266377</v>
      </c>
      <c r="L7" s="170">
        <f t="shared" si="2"/>
        <v>196463</v>
      </c>
      <c r="M7" s="170">
        <f t="shared" si="2"/>
        <v>273430</v>
      </c>
      <c r="N7" s="170">
        <f t="shared" si="2"/>
        <v>303451</v>
      </c>
      <c r="O7" s="170">
        <f t="shared" si="2"/>
        <v>374386</v>
      </c>
      <c r="P7" s="170">
        <f t="shared" si="2"/>
        <v>109241</v>
      </c>
      <c r="Q7" s="170">
        <f t="shared" si="2"/>
        <v>114150</v>
      </c>
      <c r="R7" s="170">
        <f t="shared" si="2"/>
        <v>356788</v>
      </c>
      <c r="S7" s="170">
        <f t="shared" si="2"/>
        <v>247369</v>
      </c>
      <c r="T7" s="170">
        <f t="shared" si="2"/>
        <v>146731</v>
      </c>
      <c r="U7" s="171">
        <f t="shared" si="2"/>
        <v>177537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51391.336956521736</v>
      </c>
      <c r="C8" s="173">
        <f>C7/92</f>
        <v>1993.2608695652175</v>
      </c>
      <c r="D8" s="148">
        <f>D7/92</f>
        <v>2305.608695652174</v>
      </c>
      <c r="E8" s="148">
        <f t="shared" ref="E8:T8" si="3">E7/92</f>
        <v>4481.369565217391</v>
      </c>
      <c r="F8" s="148">
        <f t="shared" si="3"/>
        <v>2951.0760869565215</v>
      </c>
      <c r="G8" s="148">
        <f t="shared" si="3"/>
        <v>5426.45652173913</v>
      </c>
      <c r="H8" s="148">
        <f t="shared" si="3"/>
        <v>2204.1195652173915</v>
      </c>
      <c r="I8" s="148">
        <f t="shared" si="3"/>
        <v>2420.7608695652175</v>
      </c>
      <c r="J8" s="148">
        <f t="shared" si="3"/>
        <v>1718.2173913043478</v>
      </c>
      <c r="K8" s="148">
        <f t="shared" si="3"/>
        <v>2895.4021739130435</v>
      </c>
      <c r="L8" s="148">
        <f t="shared" si="3"/>
        <v>2135.467391304348</v>
      </c>
      <c r="M8" s="148">
        <f t="shared" si="3"/>
        <v>2972.0652173913045</v>
      </c>
      <c r="N8" s="148">
        <f t="shared" si="3"/>
        <v>3298.3804347826085</v>
      </c>
      <c r="O8" s="148">
        <f t="shared" si="3"/>
        <v>4069.413043478261</v>
      </c>
      <c r="P8" s="148">
        <f t="shared" si="3"/>
        <v>1187.4021739130435</v>
      </c>
      <c r="Q8" s="148">
        <f t="shared" si="3"/>
        <v>1240.7608695652175</v>
      </c>
      <c r="R8" s="148">
        <f t="shared" si="3"/>
        <v>3878.1304347826085</v>
      </c>
      <c r="S8" s="148">
        <f t="shared" si="3"/>
        <v>2688.7934782608695</v>
      </c>
      <c r="T8" s="148">
        <f t="shared" si="3"/>
        <v>1594.9021739130435</v>
      </c>
      <c r="U8" s="149">
        <f>U7/92</f>
        <v>1929.75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3.8785931396405635</v>
      </c>
      <c r="D9" s="179">
        <f>D8/$B$8*100</f>
        <v>4.4863761719271329</v>
      </c>
      <c r="E9" s="179">
        <f t="shared" si="4"/>
        <v>8.7200875295552898</v>
      </c>
      <c r="F9" s="179">
        <f t="shared" si="4"/>
        <v>5.7423609925797425</v>
      </c>
      <c r="G9" s="179">
        <f t="shared" si="4"/>
        <v>10.55908805472416</v>
      </c>
      <c r="H9" s="179">
        <f t="shared" si="4"/>
        <v>4.2888932177073498</v>
      </c>
      <c r="I9" s="179">
        <f t="shared" si="4"/>
        <v>4.7104454036936954</v>
      </c>
      <c r="J9" s="179">
        <f t="shared" si="4"/>
        <v>3.3433988937824282</v>
      </c>
      <c r="K9" s="179">
        <f t="shared" si="4"/>
        <v>5.6340277279857904</v>
      </c>
      <c r="L9" s="179">
        <f t="shared" si="4"/>
        <v>4.1553061620307776</v>
      </c>
      <c r="M9" s="179">
        <f t="shared" si="4"/>
        <v>5.7832027602351355</v>
      </c>
      <c r="N9" s="179">
        <f t="shared" si="4"/>
        <v>6.4181642862747763</v>
      </c>
      <c r="O9" s="179">
        <f t="shared" si="4"/>
        <v>7.9184805931806741</v>
      </c>
      <c r="P9" s="179">
        <f t="shared" si="4"/>
        <v>2.3105103782717564</v>
      </c>
      <c r="Q9" s="179">
        <f t="shared" si="4"/>
        <v>2.4143385695821262</v>
      </c>
      <c r="R9" s="179">
        <f t="shared" si="4"/>
        <v>7.5462727075257776</v>
      </c>
      <c r="S9" s="179">
        <f t="shared" si="4"/>
        <v>5.2319975262283043</v>
      </c>
      <c r="T9" s="179">
        <f t="shared" si="4"/>
        <v>3.1034455773399467</v>
      </c>
      <c r="U9" s="180">
        <f t="shared" si="4"/>
        <v>3.7550103077345764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101</v>
      </c>
      <c r="B10" s="157">
        <f>SUM(C10:U10)</f>
        <v>1616165</v>
      </c>
      <c r="C10" s="181">
        <f>60693+2447</f>
        <v>63140</v>
      </c>
      <c r="D10" s="182">
        <v>72713</v>
      </c>
      <c r="E10" s="182">
        <v>143103</v>
      </c>
      <c r="F10" s="182">
        <v>98773</v>
      </c>
      <c r="G10" s="182">
        <v>176206</v>
      </c>
      <c r="H10" s="182">
        <v>67568</v>
      </c>
      <c r="I10" s="182">
        <v>75442</v>
      </c>
      <c r="J10" s="182">
        <v>53896</v>
      </c>
      <c r="K10" s="182">
        <v>89418</v>
      </c>
      <c r="L10" s="182">
        <v>66425</v>
      </c>
      <c r="M10" s="182">
        <v>92871</v>
      </c>
      <c r="N10" s="182">
        <v>102672</v>
      </c>
      <c r="O10" s="182">
        <v>125150</v>
      </c>
      <c r="P10" s="182">
        <v>37095</v>
      </c>
      <c r="Q10" s="182">
        <v>39212</v>
      </c>
      <c r="R10" s="182">
        <v>122243</v>
      </c>
      <c r="S10" s="182">
        <v>82470</v>
      </c>
      <c r="T10" s="182">
        <v>49517</v>
      </c>
      <c r="U10" s="354">
        <v>58251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52134.354838709674</v>
      </c>
      <c r="C11" s="184">
        <f>C10/31</f>
        <v>2036.7741935483871</v>
      </c>
      <c r="D11" s="185">
        <f>D10/31</f>
        <v>2345.5806451612902</v>
      </c>
      <c r="E11" s="185">
        <f t="shared" ref="E11:U11" si="5">E10/31</f>
        <v>4616.2258064516127</v>
      </c>
      <c r="F11" s="185">
        <f t="shared" si="5"/>
        <v>3186.2258064516127</v>
      </c>
      <c r="G11" s="185">
        <f t="shared" si="5"/>
        <v>5684.0645161290322</v>
      </c>
      <c r="H11" s="185">
        <f t="shared" si="5"/>
        <v>2179.6129032258063</v>
      </c>
      <c r="I11" s="185">
        <f t="shared" si="5"/>
        <v>2433.6129032258063</v>
      </c>
      <c r="J11" s="185">
        <f t="shared" si="5"/>
        <v>1738.5806451612902</v>
      </c>
      <c r="K11" s="185">
        <f t="shared" si="5"/>
        <v>2884.4516129032259</v>
      </c>
      <c r="L11" s="185">
        <f t="shared" si="5"/>
        <v>2142.7419354838707</v>
      </c>
      <c r="M11" s="185">
        <f t="shared" si="5"/>
        <v>2995.8387096774195</v>
      </c>
      <c r="N11" s="185">
        <f t="shared" si="5"/>
        <v>3312</v>
      </c>
      <c r="O11" s="185">
        <f t="shared" si="5"/>
        <v>4037.0967741935483</v>
      </c>
      <c r="P11" s="185">
        <f t="shared" si="5"/>
        <v>1196.6129032258063</v>
      </c>
      <c r="Q11" s="185">
        <f t="shared" si="5"/>
        <v>1264.9032258064517</v>
      </c>
      <c r="R11" s="185">
        <f t="shared" si="5"/>
        <v>3943.3225806451615</v>
      </c>
      <c r="S11" s="185">
        <f t="shared" si="5"/>
        <v>2660.3225806451615</v>
      </c>
      <c r="T11" s="185">
        <f t="shared" si="5"/>
        <v>1597.3225806451612</v>
      </c>
      <c r="U11" s="186">
        <f t="shared" si="5"/>
        <v>1879.0645161290322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>C11/$B$11*100</f>
        <v>3.9067793201807985</v>
      </c>
      <c r="D12" s="188">
        <f t="shared" ref="D12:U12" si="6">D11/$B$11*100</f>
        <v>4.4991074549937666</v>
      </c>
      <c r="E12" s="188">
        <f t="shared" si="6"/>
        <v>8.8544795859333671</v>
      </c>
      <c r="F12" s="188">
        <f t="shared" si="6"/>
        <v>6.1115665789074756</v>
      </c>
      <c r="G12" s="188">
        <f t="shared" si="6"/>
        <v>10.902723422422834</v>
      </c>
      <c r="H12" s="188">
        <f t="shared" si="6"/>
        <v>4.1807612465311399</v>
      </c>
      <c r="I12" s="188">
        <f t="shared" si="6"/>
        <v>4.6679639764504248</v>
      </c>
      <c r="J12" s="188">
        <f t="shared" si="6"/>
        <v>3.3348080177457127</v>
      </c>
      <c r="K12" s="188">
        <f t="shared" si="6"/>
        <v>5.5327271658524966</v>
      </c>
      <c r="L12" s="188">
        <f t="shared" si="6"/>
        <v>4.1100382696073732</v>
      </c>
      <c r="M12" s="188">
        <f t="shared" si="6"/>
        <v>5.7463810935145858</v>
      </c>
      <c r="N12" s="188">
        <f t="shared" si="6"/>
        <v>6.3528166987900372</v>
      </c>
      <c r="O12" s="188">
        <f t="shared" si="6"/>
        <v>7.743640036753674</v>
      </c>
      <c r="P12" s="188">
        <f t="shared" si="6"/>
        <v>2.2952483193238313</v>
      </c>
      <c r="Q12" s="188">
        <f t="shared" si="6"/>
        <v>2.426237420065402</v>
      </c>
      <c r="R12" s="188">
        <f t="shared" si="6"/>
        <v>7.563769788357007</v>
      </c>
      <c r="S12" s="188">
        <f t="shared" si="6"/>
        <v>5.1028205659694406</v>
      </c>
      <c r="T12" s="188">
        <f t="shared" si="6"/>
        <v>3.0638579600473963</v>
      </c>
      <c r="U12" s="189">
        <f t="shared" si="6"/>
        <v>3.6042730785532417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72</v>
      </c>
      <c r="B13" s="161">
        <f>SUM(C13:U13)</f>
        <v>1507554</v>
      </c>
      <c r="C13" s="191">
        <f>55056+2018</f>
        <v>57074</v>
      </c>
      <c r="D13" s="192">
        <v>67091</v>
      </c>
      <c r="E13" s="192">
        <v>134699</v>
      </c>
      <c r="F13" s="192">
        <v>82222</v>
      </c>
      <c r="G13" s="192">
        <v>154500</v>
      </c>
      <c r="H13" s="192">
        <v>63541</v>
      </c>
      <c r="I13" s="192">
        <v>72544</v>
      </c>
      <c r="J13" s="192">
        <v>50027</v>
      </c>
      <c r="K13" s="192">
        <v>89231</v>
      </c>
      <c r="L13" s="192">
        <v>62572</v>
      </c>
      <c r="M13" s="192">
        <v>87291</v>
      </c>
      <c r="N13" s="192">
        <v>96109</v>
      </c>
      <c r="O13" s="192">
        <v>118478</v>
      </c>
      <c r="P13" s="192">
        <v>35280</v>
      </c>
      <c r="Q13" s="192">
        <v>36512</v>
      </c>
      <c r="R13" s="192">
        <v>114597</v>
      </c>
      <c r="S13" s="192">
        <v>79295</v>
      </c>
      <c r="T13" s="192">
        <v>47389</v>
      </c>
      <c r="U13" s="193">
        <v>59102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B13/30</f>
        <v>50251.8</v>
      </c>
      <c r="C14" s="184">
        <f>C13/30</f>
        <v>1902.4666666666667</v>
      </c>
      <c r="D14" s="185">
        <f>D13/30</f>
        <v>2236.3666666666668</v>
      </c>
      <c r="E14" s="185">
        <f t="shared" ref="E14:T14" si="7">E13/30</f>
        <v>4489.9666666666662</v>
      </c>
      <c r="F14" s="185">
        <f t="shared" si="7"/>
        <v>2740.7333333333331</v>
      </c>
      <c r="G14" s="185">
        <f t="shared" si="7"/>
        <v>5150</v>
      </c>
      <c r="H14" s="185">
        <f t="shared" si="7"/>
        <v>2118.0333333333333</v>
      </c>
      <c r="I14" s="185">
        <f t="shared" si="7"/>
        <v>2418.1333333333332</v>
      </c>
      <c r="J14" s="185">
        <f t="shared" si="7"/>
        <v>1667.5666666666666</v>
      </c>
      <c r="K14" s="185">
        <f t="shared" si="7"/>
        <v>2974.3666666666668</v>
      </c>
      <c r="L14" s="185">
        <f t="shared" si="7"/>
        <v>2085.7333333333331</v>
      </c>
      <c r="M14" s="185">
        <f t="shared" si="7"/>
        <v>2909.7</v>
      </c>
      <c r="N14" s="185">
        <f t="shared" si="7"/>
        <v>3203.6333333333332</v>
      </c>
      <c r="O14" s="185">
        <f t="shared" si="7"/>
        <v>3949.2666666666669</v>
      </c>
      <c r="P14" s="185">
        <f t="shared" si="7"/>
        <v>1176</v>
      </c>
      <c r="Q14" s="185">
        <f t="shared" si="7"/>
        <v>1217.0666666666666</v>
      </c>
      <c r="R14" s="185">
        <f t="shared" si="7"/>
        <v>3819.9</v>
      </c>
      <c r="S14" s="185">
        <f t="shared" si="7"/>
        <v>2643.1666666666665</v>
      </c>
      <c r="T14" s="185">
        <f t="shared" si="7"/>
        <v>1579.6333333333334</v>
      </c>
      <c r="U14" s="186">
        <f>U13/30</f>
        <v>1970.0666666666666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3.7858677035781136</v>
      </c>
      <c r="D15" s="195">
        <f t="shared" si="8"/>
        <v>4.4503215141878831</v>
      </c>
      <c r="E15" s="195">
        <f t="shared" si="8"/>
        <v>8.9349369906484259</v>
      </c>
      <c r="F15" s="195">
        <f t="shared" si="8"/>
        <v>5.4540003210498584</v>
      </c>
      <c r="G15" s="195">
        <f t="shared" si="8"/>
        <v>10.248389112429802</v>
      </c>
      <c r="H15" s="195">
        <f t="shared" si="8"/>
        <v>4.2148407287566476</v>
      </c>
      <c r="I15" s="195">
        <f t="shared" si="8"/>
        <v>4.8120332671333825</v>
      </c>
      <c r="J15" s="195">
        <f t="shared" si="8"/>
        <v>3.3184217613432083</v>
      </c>
      <c r="K15" s="195">
        <f t="shared" si="8"/>
        <v>5.9189256238914165</v>
      </c>
      <c r="L15" s="195">
        <f t="shared" si="8"/>
        <v>4.1505644242262631</v>
      </c>
      <c r="M15" s="195">
        <f t="shared" si="8"/>
        <v>5.7902403495994168</v>
      </c>
      <c r="N15" s="195">
        <f t="shared" si="8"/>
        <v>6.3751613540874814</v>
      </c>
      <c r="O15" s="195">
        <f t="shared" si="8"/>
        <v>7.8589556327667207</v>
      </c>
      <c r="P15" s="195">
        <f t="shared" si="8"/>
        <v>2.3402146788771745</v>
      </c>
      <c r="Q15" s="195">
        <f t="shared" si="8"/>
        <v>2.421936461314155</v>
      </c>
      <c r="R15" s="195">
        <f t="shared" si="8"/>
        <v>7.6015187515671077</v>
      </c>
      <c r="S15" s="195">
        <f t="shared" si="8"/>
        <v>5.2598447551464149</v>
      </c>
      <c r="T15" s="195">
        <f t="shared" si="8"/>
        <v>3.1434363213523366</v>
      </c>
      <c r="U15" s="196">
        <f t="shared" si="8"/>
        <v>3.9203902480441823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103</v>
      </c>
      <c r="B16" s="157">
        <f>SUM(C16:U16)</f>
        <v>1604284</v>
      </c>
      <c r="C16" s="181">
        <f>61127+2039</f>
        <v>63166</v>
      </c>
      <c r="D16" s="182">
        <v>72312</v>
      </c>
      <c r="E16" s="182">
        <v>134484</v>
      </c>
      <c r="F16" s="182">
        <v>90504</v>
      </c>
      <c r="G16" s="182">
        <v>168528</v>
      </c>
      <c r="H16" s="182">
        <v>71670</v>
      </c>
      <c r="I16" s="182">
        <v>74724</v>
      </c>
      <c r="J16" s="182">
        <v>54153</v>
      </c>
      <c r="K16" s="182">
        <v>87728</v>
      </c>
      <c r="L16" s="182">
        <v>67466</v>
      </c>
      <c r="M16" s="182">
        <v>93268</v>
      </c>
      <c r="N16" s="182">
        <v>104670</v>
      </c>
      <c r="O16" s="182">
        <v>130758</v>
      </c>
      <c r="P16" s="182">
        <v>36866</v>
      </c>
      <c r="Q16" s="182">
        <v>38426</v>
      </c>
      <c r="R16" s="182">
        <v>119948</v>
      </c>
      <c r="S16" s="182">
        <v>85604</v>
      </c>
      <c r="T16" s="182">
        <v>49825</v>
      </c>
      <c r="U16" s="183">
        <v>60184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B16/31</f>
        <v>51751.096774193546</v>
      </c>
      <c r="C17" s="184">
        <f>C16/31</f>
        <v>2037.6129032258063</v>
      </c>
      <c r="D17" s="185">
        <f>D16/31</f>
        <v>2332.6451612903224</v>
      </c>
      <c r="E17" s="185">
        <f t="shared" ref="E17:T17" si="9">E16/31</f>
        <v>4338.1935483870966</v>
      </c>
      <c r="F17" s="185">
        <f t="shared" si="9"/>
        <v>2919.483870967742</v>
      </c>
      <c r="G17" s="185">
        <f t="shared" si="9"/>
        <v>5436.3870967741932</v>
      </c>
      <c r="H17" s="185">
        <f t="shared" si="9"/>
        <v>2311.9354838709678</v>
      </c>
      <c r="I17" s="185">
        <f t="shared" si="9"/>
        <v>2410.4516129032259</v>
      </c>
      <c r="J17" s="185">
        <f t="shared" si="9"/>
        <v>1746.8709677419354</v>
      </c>
      <c r="K17" s="185">
        <f t="shared" si="9"/>
        <v>2829.9354838709678</v>
      </c>
      <c r="L17" s="185">
        <f t="shared" si="9"/>
        <v>2176.3225806451615</v>
      </c>
      <c r="M17" s="185">
        <f t="shared" si="9"/>
        <v>3008.6451612903224</v>
      </c>
      <c r="N17" s="185">
        <f t="shared" si="9"/>
        <v>3376.4516129032259</v>
      </c>
      <c r="O17" s="185">
        <f t="shared" si="9"/>
        <v>4218</v>
      </c>
      <c r="P17" s="185">
        <f t="shared" si="9"/>
        <v>1189.2258064516129</v>
      </c>
      <c r="Q17" s="185">
        <f t="shared" si="9"/>
        <v>1239.5483870967741</v>
      </c>
      <c r="R17" s="185">
        <f t="shared" si="9"/>
        <v>3869.2903225806454</v>
      </c>
      <c r="S17" s="185">
        <f t="shared" si="9"/>
        <v>2761.4193548387098</v>
      </c>
      <c r="T17" s="185">
        <f t="shared" si="9"/>
        <v>1607.258064516129</v>
      </c>
      <c r="U17" s="186">
        <f>U16/31</f>
        <v>1941.4193548387098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3.9373327914508907</v>
      </c>
      <c r="D18" s="198">
        <f t="shared" si="10"/>
        <v>4.5074313525535379</v>
      </c>
      <c r="E18" s="198">
        <f t="shared" si="10"/>
        <v>8.3828050395067208</v>
      </c>
      <c r="F18" s="198">
        <f t="shared" si="10"/>
        <v>5.6413951644471929</v>
      </c>
      <c r="G18" s="198">
        <f t="shared" si="10"/>
        <v>10.50487320200164</v>
      </c>
      <c r="H18" s="198">
        <f t="shared" si="10"/>
        <v>4.4674135003528059</v>
      </c>
      <c r="I18" s="198">
        <f t="shared" si="10"/>
        <v>4.6577787972703097</v>
      </c>
      <c r="J18" s="198">
        <f t="shared" si="10"/>
        <v>3.3755245330627246</v>
      </c>
      <c r="K18" s="198">
        <f t="shared" si="10"/>
        <v>5.4683584701960504</v>
      </c>
      <c r="L18" s="198">
        <f t="shared" si="10"/>
        <v>4.2053651348514363</v>
      </c>
      <c r="M18" s="198">
        <f t="shared" si="10"/>
        <v>5.8136838614609392</v>
      </c>
      <c r="N18" s="198">
        <f t="shared" si="10"/>
        <v>6.5244059031941983</v>
      </c>
      <c r="O18" s="198">
        <f t="shared" si="10"/>
        <v>8.1505518972949922</v>
      </c>
      <c r="P18" s="198">
        <f t="shared" si="10"/>
        <v>2.2979721794894172</v>
      </c>
      <c r="Q18" s="198">
        <f t="shared" si="10"/>
        <v>2.3952118203510104</v>
      </c>
      <c r="R18" s="198">
        <f t="shared" si="10"/>
        <v>7.4767310526066471</v>
      </c>
      <c r="S18" s="198">
        <f t="shared" si="10"/>
        <v>5.3359629591768041</v>
      </c>
      <c r="T18" s="198">
        <f t="shared" si="10"/>
        <v>3.1057468627749203</v>
      </c>
      <c r="U18" s="199">
        <f t="shared" si="10"/>
        <v>3.7514554779577685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4332337</v>
      </c>
      <c r="C4" s="324">
        <f>SUM(C7,C10,C13)</f>
        <v>169221</v>
      </c>
      <c r="D4" s="324">
        <f t="shared" ref="D4:T4" si="0">SUM(D7,D10,D13)</f>
        <v>188042</v>
      </c>
      <c r="E4" s="324">
        <f t="shared" si="0"/>
        <v>363559</v>
      </c>
      <c r="F4" s="324">
        <f t="shared" si="0"/>
        <v>254032</v>
      </c>
      <c r="G4" s="324">
        <f t="shared" si="0"/>
        <v>456468</v>
      </c>
      <c r="H4" s="324">
        <f t="shared" si="0"/>
        <v>193770</v>
      </c>
      <c r="I4" s="324">
        <f t="shared" si="0"/>
        <v>209261</v>
      </c>
      <c r="J4" s="324">
        <f t="shared" si="0"/>
        <v>149400</v>
      </c>
      <c r="K4" s="324">
        <f t="shared" si="0"/>
        <v>248379</v>
      </c>
      <c r="L4" s="324">
        <f t="shared" si="0"/>
        <v>178989</v>
      </c>
      <c r="M4" s="324">
        <f t="shared" si="0"/>
        <v>249843</v>
      </c>
      <c r="N4" s="324">
        <f t="shared" si="0"/>
        <v>272426</v>
      </c>
      <c r="O4" s="324">
        <f t="shared" si="0"/>
        <v>353899</v>
      </c>
      <c r="P4" s="324">
        <f t="shared" si="0"/>
        <v>90706</v>
      </c>
      <c r="Q4" s="324">
        <f t="shared" si="0"/>
        <v>101990</v>
      </c>
      <c r="R4" s="324">
        <f t="shared" si="0"/>
        <v>319589</v>
      </c>
      <c r="S4" s="324">
        <f t="shared" si="0"/>
        <v>234038</v>
      </c>
      <c r="T4" s="324">
        <f t="shared" si="0"/>
        <v>134865</v>
      </c>
      <c r="U4" s="325">
        <f>SUM(U7,U10,U13)</f>
        <v>163860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07">
        <f>B4/90</f>
        <v>48137.077777777777</v>
      </c>
      <c r="C5" s="307">
        <f t="shared" ref="C5:U5" si="1">C4/90</f>
        <v>1880.2333333333333</v>
      </c>
      <c r="D5" s="307">
        <f t="shared" si="1"/>
        <v>2089.3555555555554</v>
      </c>
      <c r="E5" s="307">
        <f t="shared" si="1"/>
        <v>4039.5444444444443</v>
      </c>
      <c r="F5" s="307">
        <f t="shared" si="1"/>
        <v>2822.5777777777776</v>
      </c>
      <c r="G5" s="307">
        <f t="shared" si="1"/>
        <v>5071.8666666666668</v>
      </c>
      <c r="H5" s="307">
        <f t="shared" si="1"/>
        <v>2153</v>
      </c>
      <c r="I5" s="307">
        <f t="shared" si="1"/>
        <v>2325.1222222222223</v>
      </c>
      <c r="J5" s="307">
        <f t="shared" si="1"/>
        <v>1660</v>
      </c>
      <c r="K5" s="307">
        <f t="shared" si="1"/>
        <v>2759.7666666666669</v>
      </c>
      <c r="L5" s="307">
        <f t="shared" si="1"/>
        <v>1988.7666666666667</v>
      </c>
      <c r="M5" s="307">
        <f t="shared" si="1"/>
        <v>2776.0333333333333</v>
      </c>
      <c r="N5" s="307">
        <f t="shared" si="1"/>
        <v>3026.9555555555557</v>
      </c>
      <c r="O5" s="307">
        <f t="shared" si="1"/>
        <v>3932.2111111111112</v>
      </c>
      <c r="P5" s="307">
        <f t="shared" si="1"/>
        <v>1007.8444444444444</v>
      </c>
      <c r="Q5" s="307">
        <f t="shared" si="1"/>
        <v>1133.2222222222222</v>
      </c>
      <c r="R5" s="307">
        <f t="shared" si="1"/>
        <v>3550.9888888888891</v>
      </c>
      <c r="S5" s="307">
        <f t="shared" si="1"/>
        <v>2600.4222222222224</v>
      </c>
      <c r="T5" s="307">
        <f t="shared" si="1"/>
        <v>1498.5</v>
      </c>
      <c r="U5" s="308">
        <f t="shared" si="1"/>
        <v>1820.6666666666667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 t="shared" ref="C6:U6" si="2">C5/$B$5*100</f>
        <v>3.9059980790968014</v>
      </c>
      <c r="D6" s="328">
        <f t="shared" si="2"/>
        <v>4.3404287339604464</v>
      </c>
      <c r="E6" s="328">
        <f t="shared" si="2"/>
        <v>8.3917525344865815</v>
      </c>
      <c r="F6" s="328">
        <f t="shared" si="2"/>
        <v>5.8636251058031723</v>
      </c>
      <c r="G6" s="328">
        <f t="shared" si="2"/>
        <v>10.536299461468488</v>
      </c>
      <c r="H6" s="328">
        <f t="shared" si="2"/>
        <v>4.4726437486280499</v>
      </c>
      <c r="I6" s="328">
        <f t="shared" si="2"/>
        <v>4.8302105768780228</v>
      </c>
      <c r="J6" s="328">
        <f t="shared" si="2"/>
        <v>3.4484851940188403</v>
      </c>
      <c r="K6" s="328">
        <f t="shared" si="2"/>
        <v>5.7331412584016439</v>
      </c>
      <c r="L6" s="328">
        <f t="shared" si="2"/>
        <v>4.1314653038302422</v>
      </c>
      <c r="M6" s="328">
        <f t="shared" si="2"/>
        <v>5.7669336434354017</v>
      </c>
      <c r="N6" s="328">
        <f t="shared" si="2"/>
        <v>6.288199648365306</v>
      </c>
      <c r="O6" s="328">
        <f t="shared" si="2"/>
        <v>8.1687781906162904</v>
      </c>
      <c r="P6" s="328">
        <f t="shared" si="2"/>
        <v>2.0936967738197652</v>
      </c>
      <c r="Q6" s="328">
        <f t="shared" si="2"/>
        <v>2.3541566595581092</v>
      </c>
      <c r="R6" s="328">
        <f t="shared" si="2"/>
        <v>7.3768268719631003</v>
      </c>
      <c r="S6" s="328">
        <f t="shared" si="2"/>
        <v>5.4021189948981352</v>
      </c>
      <c r="T6" s="328">
        <f t="shared" si="2"/>
        <v>3.1129849778537544</v>
      </c>
      <c r="U6" s="329">
        <f t="shared" si="2"/>
        <v>3.7822542429178525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1466278</v>
      </c>
      <c r="C7" s="320">
        <v>58749</v>
      </c>
      <c r="D7" s="320">
        <v>61391</v>
      </c>
      <c r="E7" s="320">
        <v>118934</v>
      </c>
      <c r="F7" s="320">
        <v>88364</v>
      </c>
      <c r="G7" s="320">
        <v>157477</v>
      </c>
      <c r="H7" s="320">
        <v>66823</v>
      </c>
      <c r="I7" s="320">
        <v>71157</v>
      </c>
      <c r="J7" s="320">
        <v>51906</v>
      </c>
      <c r="K7" s="320">
        <v>82905</v>
      </c>
      <c r="L7" s="320">
        <v>60261</v>
      </c>
      <c r="M7" s="320">
        <v>85002</v>
      </c>
      <c r="N7" s="320">
        <v>92887</v>
      </c>
      <c r="O7" s="320">
        <v>123126</v>
      </c>
      <c r="P7" s="320">
        <v>29752</v>
      </c>
      <c r="Q7" s="320">
        <v>34672</v>
      </c>
      <c r="R7" s="320">
        <v>103836</v>
      </c>
      <c r="S7" s="320">
        <v>77389</v>
      </c>
      <c r="T7" s="320">
        <v>44620</v>
      </c>
      <c r="U7" s="321">
        <v>57027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47299.290322580644</v>
      </c>
      <c r="C8" s="309">
        <f t="shared" ref="C8:U8" si="3">C7/31</f>
        <v>1895.1290322580646</v>
      </c>
      <c r="D8" s="309">
        <f t="shared" si="3"/>
        <v>1980.3548387096773</v>
      </c>
      <c r="E8" s="309">
        <f t="shared" si="3"/>
        <v>3836.5806451612902</v>
      </c>
      <c r="F8" s="309">
        <f t="shared" si="3"/>
        <v>2850.4516129032259</v>
      </c>
      <c r="G8" s="309">
        <f t="shared" si="3"/>
        <v>5079.9032258064517</v>
      </c>
      <c r="H8" s="309">
        <f t="shared" si="3"/>
        <v>2155.5806451612902</v>
      </c>
      <c r="I8" s="309">
        <f t="shared" si="3"/>
        <v>2295.3870967741937</v>
      </c>
      <c r="J8" s="309">
        <f t="shared" si="3"/>
        <v>1674.3870967741937</v>
      </c>
      <c r="K8" s="309">
        <f t="shared" si="3"/>
        <v>2674.3548387096776</v>
      </c>
      <c r="L8" s="309">
        <f t="shared" si="3"/>
        <v>1943.9032258064517</v>
      </c>
      <c r="M8" s="309">
        <f t="shared" si="3"/>
        <v>2742</v>
      </c>
      <c r="N8" s="309">
        <f t="shared" si="3"/>
        <v>2996.3548387096776</v>
      </c>
      <c r="O8" s="309">
        <f t="shared" si="3"/>
        <v>3971.8064516129034</v>
      </c>
      <c r="P8" s="309">
        <f t="shared" si="3"/>
        <v>959.74193548387098</v>
      </c>
      <c r="Q8" s="309">
        <f t="shared" si="3"/>
        <v>1118.4516129032259</v>
      </c>
      <c r="R8" s="309">
        <f t="shared" si="3"/>
        <v>3349.5483870967741</v>
      </c>
      <c r="S8" s="309">
        <f t="shared" si="3"/>
        <v>2496.4193548387098</v>
      </c>
      <c r="T8" s="309">
        <f t="shared" si="3"/>
        <v>1439.3548387096773</v>
      </c>
      <c r="U8" s="311">
        <f t="shared" si="3"/>
        <v>1839.5806451612902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 t="shared" ref="C9:U9" si="4">C8/$B$14*100</f>
        <v>3.6658440476599039</v>
      </c>
      <c r="D9" s="332">
        <f t="shared" si="4"/>
        <v>3.8307006405196535</v>
      </c>
      <c r="E9" s="332">
        <f t="shared" si="4"/>
        <v>7.4212922086228357</v>
      </c>
      <c r="F9" s="332">
        <f t="shared" si="4"/>
        <v>5.5137728885158852</v>
      </c>
      <c r="G9" s="332">
        <f t="shared" si="4"/>
        <v>9.8263140324658913</v>
      </c>
      <c r="H9" s="332">
        <f t="shared" si="4"/>
        <v>4.1696487905628645</v>
      </c>
      <c r="I9" s="332">
        <f t="shared" si="4"/>
        <v>4.4400834890693588</v>
      </c>
      <c r="J9" s="332">
        <f t="shared" si="4"/>
        <v>3.2388517445034806</v>
      </c>
      <c r="K9" s="332">
        <f t="shared" si="4"/>
        <v>5.1731399814676733</v>
      </c>
      <c r="L9" s="332">
        <f t="shared" si="4"/>
        <v>3.7601904399399726</v>
      </c>
      <c r="M9" s="332">
        <f t="shared" si="4"/>
        <v>5.3039894421894349</v>
      </c>
      <c r="N9" s="332">
        <f t="shared" si="4"/>
        <v>5.7960008860573877</v>
      </c>
      <c r="O9" s="332">
        <f t="shared" si="4"/>
        <v>7.6828663332511757</v>
      </c>
      <c r="P9" s="332">
        <f t="shared" si="4"/>
        <v>1.8564774226961727</v>
      </c>
      <c r="Q9" s="332">
        <f t="shared" si="4"/>
        <v>2.1634775880519532</v>
      </c>
      <c r="R9" s="332">
        <f t="shared" si="4"/>
        <v>6.4792010507891833</v>
      </c>
      <c r="S9" s="332">
        <f t="shared" si="4"/>
        <v>4.8289503651866799</v>
      </c>
      <c r="T9" s="332">
        <f t="shared" si="4"/>
        <v>2.7842169467835176</v>
      </c>
      <c r="U9" s="333">
        <f t="shared" si="4"/>
        <v>3.5583939897853809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1263454</v>
      </c>
      <c r="C10" s="336">
        <v>50420</v>
      </c>
      <c r="D10" s="336">
        <v>54076</v>
      </c>
      <c r="E10" s="336">
        <v>100594</v>
      </c>
      <c r="F10" s="336">
        <v>77919</v>
      </c>
      <c r="G10" s="336">
        <v>136979</v>
      </c>
      <c r="H10" s="336">
        <v>55159</v>
      </c>
      <c r="I10" s="336">
        <v>64546</v>
      </c>
      <c r="J10" s="336">
        <v>43955</v>
      </c>
      <c r="K10" s="336">
        <v>70377</v>
      </c>
      <c r="L10" s="336">
        <v>51991</v>
      </c>
      <c r="M10" s="336">
        <v>71611</v>
      </c>
      <c r="N10" s="336">
        <v>77868</v>
      </c>
      <c r="O10" s="336">
        <v>103487</v>
      </c>
      <c r="P10" s="336">
        <v>27348</v>
      </c>
      <c r="Q10" s="336">
        <v>29547</v>
      </c>
      <c r="R10" s="336">
        <v>90200</v>
      </c>
      <c r="S10" s="336">
        <v>69597</v>
      </c>
      <c r="T10" s="336">
        <v>39873</v>
      </c>
      <c r="U10" s="337">
        <v>47907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09">
        <f>B10/28</f>
        <v>45123.357142857145</v>
      </c>
      <c r="C11" s="309">
        <f t="shared" ref="C11:U11" si="5">C10/28</f>
        <v>1800.7142857142858</v>
      </c>
      <c r="D11" s="309">
        <f t="shared" si="5"/>
        <v>1931.2857142857142</v>
      </c>
      <c r="E11" s="309">
        <f t="shared" si="5"/>
        <v>3592.6428571428573</v>
      </c>
      <c r="F11" s="309">
        <f t="shared" si="5"/>
        <v>2782.8214285714284</v>
      </c>
      <c r="G11" s="309">
        <f t="shared" si="5"/>
        <v>4892.1071428571431</v>
      </c>
      <c r="H11" s="309">
        <f t="shared" si="5"/>
        <v>1969.9642857142858</v>
      </c>
      <c r="I11" s="309">
        <f t="shared" si="5"/>
        <v>2305.2142857142858</v>
      </c>
      <c r="J11" s="309">
        <f t="shared" si="5"/>
        <v>1569.8214285714287</v>
      </c>
      <c r="K11" s="309">
        <f t="shared" si="5"/>
        <v>2513.4642857142858</v>
      </c>
      <c r="L11" s="309">
        <f t="shared" si="5"/>
        <v>1856.8214285714287</v>
      </c>
      <c r="M11" s="309">
        <f t="shared" si="5"/>
        <v>2557.5357142857142</v>
      </c>
      <c r="N11" s="309">
        <f t="shared" si="5"/>
        <v>2781</v>
      </c>
      <c r="O11" s="309">
        <f t="shared" si="5"/>
        <v>3695.9642857142858</v>
      </c>
      <c r="P11" s="309">
        <f t="shared" si="5"/>
        <v>976.71428571428567</v>
      </c>
      <c r="Q11" s="309">
        <f t="shared" si="5"/>
        <v>1055.25</v>
      </c>
      <c r="R11" s="309">
        <f t="shared" si="5"/>
        <v>3221.4285714285716</v>
      </c>
      <c r="S11" s="309">
        <f t="shared" si="5"/>
        <v>2485.6071428571427</v>
      </c>
      <c r="T11" s="309">
        <f t="shared" si="5"/>
        <v>1424.0357142857142</v>
      </c>
      <c r="U11" s="311">
        <f t="shared" si="5"/>
        <v>1710.9642857142858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 t="shared" ref="C12:U12" si="6">C11/$B$14*100</f>
        <v>3.4832128226944792</v>
      </c>
      <c r="D12" s="340">
        <f t="shared" si="6"/>
        <v>3.7357837485130232</v>
      </c>
      <c r="E12" s="340">
        <f t="shared" si="6"/>
        <v>6.9494309933781917</v>
      </c>
      <c r="F12" s="340">
        <f t="shared" si="6"/>
        <v>5.3829523984833614</v>
      </c>
      <c r="G12" s="340">
        <f t="shared" si="6"/>
        <v>9.4630505600925634</v>
      </c>
      <c r="H12" s="340">
        <f t="shared" si="6"/>
        <v>3.8106016677311541</v>
      </c>
      <c r="I12" s="340">
        <f t="shared" si="6"/>
        <v>4.4590927182395452</v>
      </c>
      <c r="J12" s="340">
        <f t="shared" si="6"/>
        <v>3.0365850777773864</v>
      </c>
      <c r="K12" s="340">
        <f t="shared" si="6"/>
        <v>4.8619212380557189</v>
      </c>
      <c r="L12" s="340">
        <f t="shared" si="6"/>
        <v>3.591743710129089</v>
      </c>
      <c r="M12" s="340">
        <f t="shared" si="6"/>
        <v>4.9471708339146039</v>
      </c>
      <c r="N12" s="340">
        <f t="shared" si="6"/>
        <v>5.379429116968935</v>
      </c>
      <c r="O12" s="340">
        <f t="shared" si="6"/>
        <v>7.1492908643828557</v>
      </c>
      <c r="P12" s="340">
        <f t="shared" si="6"/>
        <v>1.889307899148128</v>
      </c>
      <c r="Q12" s="340">
        <f t="shared" si="6"/>
        <v>2.0412235079760763</v>
      </c>
      <c r="R12" s="340">
        <f t="shared" si="6"/>
        <v>6.2313724039476801</v>
      </c>
      <c r="S12" s="340">
        <f t="shared" si="6"/>
        <v>4.8080357560703622</v>
      </c>
      <c r="T12" s="340">
        <f t="shared" si="6"/>
        <v>2.7545843887206853</v>
      </c>
      <c r="U12" s="341">
        <f t="shared" si="6"/>
        <v>3.3096048531698612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1602605</v>
      </c>
      <c r="C13" s="320">
        <v>60052</v>
      </c>
      <c r="D13" s="320">
        <v>72575</v>
      </c>
      <c r="E13" s="320">
        <v>144031</v>
      </c>
      <c r="F13" s="320">
        <v>87749</v>
      </c>
      <c r="G13" s="320">
        <v>162012</v>
      </c>
      <c r="H13" s="320">
        <v>71788</v>
      </c>
      <c r="I13" s="320">
        <v>73558</v>
      </c>
      <c r="J13" s="320">
        <v>53539</v>
      </c>
      <c r="K13" s="320">
        <v>95097</v>
      </c>
      <c r="L13" s="320">
        <v>66737</v>
      </c>
      <c r="M13" s="320">
        <v>93230</v>
      </c>
      <c r="N13" s="320">
        <v>101671</v>
      </c>
      <c r="O13" s="320">
        <v>127286</v>
      </c>
      <c r="P13" s="320">
        <v>33606</v>
      </c>
      <c r="Q13" s="320">
        <v>37771</v>
      </c>
      <c r="R13" s="320">
        <v>125553</v>
      </c>
      <c r="S13" s="320">
        <v>87052</v>
      </c>
      <c r="T13" s="320">
        <v>50372</v>
      </c>
      <c r="U13" s="321">
        <v>58926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51696.93548387097</v>
      </c>
      <c r="C14" s="309">
        <f t="shared" ref="C14:U14" si="7">C13/31</f>
        <v>1937.1612903225807</v>
      </c>
      <c r="D14" s="309">
        <f t="shared" si="7"/>
        <v>2341.1290322580644</v>
      </c>
      <c r="E14" s="309">
        <f t="shared" si="7"/>
        <v>4646.1612903225805</v>
      </c>
      <c r="F14" s="309">
        <f t="shared" si="7"/>
        <v>2830.6129032258063</v>
      </c>
      <c r="G14" s="309">
        <f t="shared" si="7"/>
        <v>5226.1935483870966</v>
      </c>
      <c r="H14" s="309">
        <f t="shared" si="7"/>
        <v>2315.7419354838707</v>
      </c>
      <c r="I14" s="309">
        <f t="shared" si="7"/>
        <v>2372.8387096774195</v>
      </c>
      <c r="J14" s="309">
        <f t="shared" si="7"/>
        <v>1727.0645161290322</v>
      </c>
      <c r="K14" s="309">
        <f t="shared" si="7"/>
        <v>3067.6451612903224</v>
      </c>
      <c r="L14" s="309">
        <f t="shared" si="7"/>
        <v>2152.8064516129034</v>
      </c>
      <c r="M14" s="309">
        <f t="shared" si="7"/>
        <v>3007.4193548387098</v>
      </c>
      <c r="N14" s="309">
        <f t="shared" si="7"/>
        <v>3279.7096774193546</v>
      </c>
      <c r="O14" s="309">
        <f t="shared" si="7"/>
        <v>4106</v>
      </c>
      <c r="P14" s="309">
        <f t="shared" si="7"/>
        <v>1084.0645161290322</v>
      </c>
      <c r="Q14" s="309">
        <f t="shared" si="7"/>
        <v>1218.4193548387098</v>
      </c>
      <c r="R14" s="309">
        <f t="shared" si="7"/>
        <v>4050.0967741935483</v>
      </c>
      <c r="S14" s="309">
        <f t="shared" si="7"/>
        <v>2808.1290322580644</v>
      </c>
      <c r="T14" s="309">
        <f t="shared" si="7"/>
        <v>1624.9032258064517</v>
      </c>
      <c r="U14" s="311">
        <f t="shared" si="7"/>
        <v>1900.8387096774193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 t="shared" ref="C15:U15" si="8">C14/$B$14*100</f>
        <v>3.7471491727531117</v>
      </c>
      <c r="D15" s="314">
        <f t="shared" si="8"/>
        <v>4.5285644310357203</v>
      </c>
      <c r="E15" s="314">
        <f t="shared" si="8"/>
        <v>8.9873050439752777</v>
      </c>
      <c r="F15" s="314">
        <f t="shared" si="8"/>
        <v>5.4753978678464117</v>
      </c>
      <c r="G15" s="314">
        <f t="shared" si="8"/>
        <v>10.109290810898505</v>
      </c>
      <c r="H15" s="314">
        <f t="shared" si="8"/>
        <v>4.4794568842603137</v>
      </c>
      <c r="I15" s="314">
        <f t="shared" si="8"/>
        <v>4.5899020656992837</v>
      </c>
      <c r="J15" s="314">
        <f t="shared" si="8"/>
        <v>3.3407483441022583</v>
      </c>
      <c r="K15" s="314">
        <f t="shared" si="8"/>
        <v>5.9339013668371177</v>
      </c>
      <c r="L15" s="314">
        <f t="shared" si="8"/>
        <v>4.164282527509898</v>
      </c>
      <c r="M15" s="314">
        <f t="shared" si="8"/>
        <v>5.8174035398616626</v>
      </c>
      <c r="N15" s="314">
        <f t="shared" si="8"/>
        <v>6.3441084983511216</v>
      </c>
      <c r="O15" s="314">
        <f t="shared" si="8"/>
        <v>7.9424437088365494</v>
      </c>
      <c r="P15" s="314">
        <f t="shared" si="8"/>
        <v>2.0969608855582007</v>
      </c>
      <c r="Q15" s="314">
        <f t="shared" si="8"/>
        <v>2.356850253181539</v>
      </c>
      <c r="R15" s="314">
        <f t="shared" si="8"/>
        <v>7.8343072684785078</v>
      </c>
      <c r="S15" s="314">
        <f t="shared" si="8"/>
        <v>5.4319061777543434</v>
      </c>
      <c r="T15" s="314">
        <f t="shared" si="8"/>
        <v>3.1431325872563733</v>
      </c>
      <c r="U15" s="315">
        <f t="shared" si="8"/>
        <v>3.6768885658038006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5" sqref="C5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6" t="s">
        <v>154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'2015.1분기'!B4+'2015.2분기'!B7</f>
        <v>9074184</v>
      </c>
      <c r="C4" s="355">
        <f>'2015.1분기'!C4+'2015.2분기'!C7</f>
        <v>347839</v>
      </c>
      <c r="D4" s="356">
        <f>'2015.1분기'!D4+'2015.2분기'!D7</f>
        <v>404180</v>
      </c>
      <c r="E4" s="356">
        <f>'2015.1분기'!E4+'2015.2분기'!E7</f>
        <v>776422</v>
      </c>
      <c r="F4" s="356">
        <f>'2015.1분기'!F4+'2015.2분기'!F7</f>
        <v>514470</v>
      </c>
      <c r="G4" s="356">
        <f>'2015.1분기'!G4+'2015.2분기'!G7</f>
        <v>926278</v>
      </c>
      <c r="H4" s="356">
        <f>'2015.1분기'!H4+'2015.2분기'!H7</f>
        <v>400986</v>
      </c>
      <c r="I4" s="356">
        <f>'2015.1분기'!I4+'2015.2분기'!I7</f>
        <v>436061</v>
      </c>
      <c r="J4" s="356">
        <f>'2015.1분기'!J4+'2015.2분기'!J7</f>
        <v>307485</v>
      </c>
      <c r="K4" s="356">
        <f>'2015.1분기'!K4+'2015.2분기'!K7</f>
        <v>521452</v>
      </c>
      <c r="L4" s="356">
        <f>'2015.1분기'!L4+'2015.2분기'!L7</f>
        <v>375338</v>
      </c>
      <c r="M4" s="356">
        <f>'2015.1분기'!M4+'2015.2분기'!M7</f>
        <v>519630</v>
      </c>
      <c r="N4" s="356">
        <f>'2015.1분기'!N4+'2015.2분기'!N7</f>
        <v>571135</v>
      </c>
      <c r="O4" s="356">
        <f>'2015.1분기'!O4+'2015.2분기'!O7</f>
        <v>719118</v>
      </c>
      <c r="P4" s="356">
        <f>'2015.1분기'!P4+'2015.2분기'!P7</f>
        <v>193238</v>
      </c>
      <c r="Q4" s="356">
        <f>'2015.1분기'!Q4+'2015.2분기'!Q7</f>
        <v>211651</v>
      </c>
      <c r="R4" s="356">
        <f>'2015.1분기'!R4+'2015.2분기'!R7</f>
        <v>668715</v>
      </c>
      <c r="S4" s="356">
        <f>'2015.1분기'!S4+'2015.2분기'!S7</f>
        <v>566350</v>
      </c>
      <c r="T4" s="356">
        <f>'2015.1분기'!T4+'2015.2분기'!T7</f>
        <v>276819</v>
      </c>
      <c r="U4" s="357">
        <f>'2015.1분기'!U4+'2015.2분기'!U7</f>
        <v>337017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50133.613259668506</v>
      </c>
      <c r="C5" s="173">
        <f>C4/181</f>
        <v>1921.7624309392265</v>
      </c>
      <c r="D5" s="148">
        <f t="shared" ref="D5:U5" si="0">D4/181</f>
        <v>2233.0386740331492</v>
      </c>
      <c r="E5" s="148">
        <f t="shared" si="0"/>
        <v>4289.6243093922649</v>
      </c>
      <c r="F5" s="148">
        <f t="shared" si="0"/>
        <v>2842.3756906077347</v>
      </c>
      <c r="G5" s="148">
        <f t="shared" si="0"/>
        <v>5117.558011049724</v>
      </c>
      <c r="H5" s="148">
        <f t="shared" si="0"/>
        <v>2215.3922651933703</v>
      </c>
      <c r="I5" s="148">
        <f t="shared" si="0"/>
        <v>2409.1767955801106</v>
      </c>
      <c r="J5" s="148">
        <f t="shared" si="0"/>
        <v>1698.8121546961327</v>
      </c>
      <c r="K5" s="148">
        <f t="shared" si="0"/>
        <v>2880.9502762430939</v>
      </c>
      <c r="L5" s="148">
        <f t="shared" si="0"/>
        <v>2073.6906077348067</v>
      </c>
      <c r="M5" s="148">
        <f t="shared" si="0"/>
        <v>2870.8839779005525</v>
      </c>
      <c r="N5" s="148">
        <f t="shared" si="0"/>
        <v>3155.441988950276</v>
      </c>
      <c r="O5" s="148">
        <f t="shared" si="0"/>
        <v>3973.0276243093922</v>
      </c>
      <c r="P5" s="148">
        <f t="shared" si="0"/>
        <v>1067.6132596685084</v>
      </c>
      <c r="Q5" s="148">
        <f t="shared" si="0"/>
        <v>1169.342541436464</v>
      </c>
      <c r="R5" s="148">
        <f t="shared" si="0"/>
        <v>3694.558011049724</v>
      </c>
      <c r="S5" s="148">
        <f t="shared" si="0"/>
        <v>3129.0055248618783</v>
      </c>
      <c r="T5" s="148">
        <f t="shared" si="0"/>
        <v>1529.3867403314916</v>
      </c>
      <c r="U5" s="149">
        <f t="shared" si="0"/>
        <v>1861.9723756906078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3.8332813176369358</v>
      </c>
      <c r="D6" s="176">
        <f t="shared" si="1"/>
        <v>4.4541746122846968</v>
      </c>
      <c r="E6" s="176">
        <f t="shared" si="1"/>
        <v>8.5563836924620436</v>
      </c>
      <c r="F6" s="176">
        <f t="shared" si="1"/>
        <v>5.6696007045922805</v>
      </c>
      <c r="G6" s="176">
        <f t="shared" si="1"/>
        <v>10.207837971987345</v>
      </c>
      <c r="H6" s="176">
        <f t="shared" si="1"/>
        <v>4.4189758550190303</v>
      </c>
      <c r="I6" s="176">
        <f t="shared" si="1"/>
        <v>4.8055119887363977</v>
      </c>
      <c r="J6" s="176">
        <f t="shared" si="1"/>
        <v>3.3885691539867389</v>
      </c>
      <c r="K6" s="176">
        <f t="shared" si="1"/>
        <v>5.7465442622719571</v>
      </c>
      <c r="L6" s="176">
        <f t="shared" si="1"/>
        <v>4.1363278505262846</v>
      </c>
      <c r="M6" s="176">
        <f t="shared" si="1"/>
        <v>5.7264653218405099</v>
      </c>
      <c r="N6" s="176">
        <f t="shared" si="1"/>
        <v>6.2940645682300467</v>
      </c>
      <c r="O6" s="176">
        <f t="shared" si="1"/>
        <v>7.9248778733162117</v>
      </c>
      <c r="P6" s="176">
        <f t="shared" si="1"/>
        <v>2.1295358348475193</v>
      </c>
      <c r="Q6" s="176">
        <f t="shared" si="1"/>
        <v>2.3324521521714789</v>
      </c>
      <c r="R6" s="176">
        <f t="shared" si="1"/>
        <v>7.3694229696025566</v>
      </c>
      <c r="S6" s="176">
        <f t="shared" si="1"/>
        <v>6.2413325539795093</v>
      </c>
      <c r="T6" s="176">
        <f t="shared" si="1"/>
        <v>3.0506214112475569</v>
      </c>
      <c r="U6" s="177">
        <f t="shared" si="1"/>
        <v>3.7140199052609035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4741847</v>
      </c>
      <c r="C7" s="169">
        <f>SUM(C16,C13,C10)</f>
        <v>178618</v>
      </c>
      <c r="D7" s="170">
        <f t="shared" ref="D7:U7" si="2">SUM(D16,D13,D10)</f>
        <v>216138</v>
      </c>
      <c r="E7" s="170">
        <f>SUM(E16,E13,E10)</f>
        <v>412863</v>
      </c>
      <c r="F7" s="170">
        <f t="shared" si="2"/>
        <v>260438</v>
      </c>
      <c r="G7" s="170">
        <f t="shared" si="2"/>
        <v>469810</v>
      </c>
      <c r="H7" s="170">
        <f t="shared" si="2"/>
        <v>207216</v>
      </c>
      <c r="I7" s="170">
        <f t="shared" si="2"/>
        <v>226800</v>
      </c>
      <c r="J7" s="170">
        <f t="shared" si="2"/>
        <v>158085</v>
      </c>
      <c r="K7" s="170">
        <f t="shared" si="2"/>
        <v>273073</v>
      </c>
      <c r="L7" s="170">
        <f t="shared" si="2"/>
        <v>196349</v>
      </c>
      <c r="M7" s="170">
        <f t="shared" si="2"/>
        <v>269787</v>
      </c>
      <c r="N7" s="170">
        <f t="shared" si="2"/>
        <v>298709</v>
      </c>
      <c r="O7" s="170">
        <f t="shared" si="2"/>
        <v>365219</v>
      </c>
      <c r="P7" s="170">
        <f t="shared" si="2"/>
        <v>102532</v>
      </c>
      <c r="Q7" s="170">
        <f t="shared" si="2"/>
        <v>109661</v>
      </c>
      <c r="R7" s="170">
        <f t="shared" si="2"/>
        <v>349126</v>
      </c>
      <c r="S7" s="170">
        <f t="shared" si="2"/>
        <v>332312</v>
      </c>
      <c r="T7" s="170">
        <f t="shared" si="2"/>
        <v>141954</v>
      </c>
      <c r="U7" s="171">
        <f t="shared" si="2"/>
        <v>173157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52108.208791208788</v>
      </c>
      <c r="C8" s="173">
        <f t="shared" ref="C8:U8" si="3">C7/91</f>
        <v>1962.8351648351647</v>
      </c>
      <c r="D8" s="148">
        <f t="shared" si="3"/>
        <v>2375.1428571428573</v>
      </c>
      <c r="E8" s="148">
        <f t="shared" si="3"/>
        <v>4536.9560439560437</v>
      </c>
      <c r="F8" s="148">
        <f t="shared" si="3"/>
        <v>2861.9560439560441</v>
      </c>
      <c r="G8" s="148">
        <f t="shared" si="3"/>
        <v>5162.7472527472528</v>
      </c>
      <c r="H8" s="148">
        <f t="shared" si="3"/>
        <v>2277.098901098901</v>
      </c>
      <c r="I8" s="148">
        <f t="shared" si="3"/>
        <v>2492.3076923076924</v>
      </c>
      <c r="J8" s="148">
        <f t="shared" si="3"/>
        <v>1737.1978021978023</v>
      </c>
      <c r="K8" s="148">
        <f t="shared" si="3"/>
        <v>3000.802197802198</v>
      </c>
      <c r="L8" s="148">
        <f t="shared" si="3"/>
        <v>2157.6813186813188</v>
      </c>
      <c r="M8" s="148">
        <f t="shared" si="3"/>
        <v>2964.6923076923076</v>
      </c>
      <c r="N8" s="148">
        <f t="shared" si="3"/>
        <v>3282.5164835164837</v>
      </c>
      <c r="O8" s="148">
        <f t="shared" si="3"/>
        <v>4013.3956043956046</v>
      </c>
      <c r="P8" s="148">
        <f t="shared" si="3"/>
        <v>1126.7252747252746</v>
      </c>
      <c r="Q8" s="148">
        <f t="shared" si="3"/>
        <v>1205.065934065934</v>
      </c>
      <c r="R8" s="148">
        <f t="shared" si="3"/>
        <v>3836.5494505494507</v>
      </c>
      <c r="S8" s="148">
        <f t="shared" si="3"/>
        <v>3651.7802197802198</v>
      </c>
      <c r="T8" s="148">
        <f t="shared" si="3"/>
        <v>1559.934065934066</v>
      </c>
      <c r="U8" s="149">
        <f t="shared" si="3"/>
        <v>1902.8241758241759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3.7668444384645903</v>
      </c>
      <c r="D9" s="179">
        <f t="shared" si="4"/>
        <v>4.5580972983733981</v>
      </c>
      <c r="E9" s="179">
        <f t="shared" si="4"/>
        <v>8.7067971615279856</v>
      </c>
      <c r="F9" s="179">
        <f t="shared" si="4"/>
        <v>5.4923324181484565</v>
      </c>
      <c r="G9" s="179">
        <f t="shared" si="4"/>
        <v>9.907742700260048</v>
      </c>
      <c r="H9" s="179">
        <f t="shared" si="4"/>
        <v>4.369942767027279</v>
      </c>
      <c r="I9" s="179">
        <f t="shared" si="4"/>
        <v>4.7829463919860764</v>
      </c>
      <c r="J9" s="179">
        <f t="shared" si="4"/>
        <v>3.3338275148902952</v>
      </c>
      <c r="K9" s="179">
        <f t="shared" si="4"/>
        <v>5.7587897711587921</v>
      </c>
      <c r="L9" s="179">
        <f t="shared" si="4"/>
        <v>4.140770463492391</v>
      </c>
      <c r="M9" s="179">
        <f t="shared" si="4"/>
        <v>5.6894918794301041</v>
      </c>
      <c r="N9" s="179">
        <f t="shared" si="4"/>
        <v>6.2994229885527737</v>
      </c>
      <c r="O9" s="179">
        <f t="shared" si="4"/>
        <v>7.702040997948691</v>
      </c>
      <c r="P9" s="179">
        <f t="shared" si="4"/>
        <v>2.1622798036292612</v>
      </c>
      <c r="Q9" s="179">
        <f t="shared" si="4"/>
        <v>2.3126220647777123</v>
      </c>
      <c r="R9" s="179">
        <f t="shared" si="4"/>
        <v>7.3626584746407886</v>
      </c>
      <c r="S9" s="179">
        <f t="shared" si="4"/>
        <v>7.0080709057040433</v>
      </c>
      <c r="T9" s="179">
        <f t="shared" si="4"/>
        <v>2.9936436160846189</v>
      </c>
      <c r="U9" s="180">
        <f t="shared" si="4"/>
        <v>3.6516783439027032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1643319</v>
      </c>
      <c r="C10" s="181">
        <v>60639</v>
      </c>
      <c r="D10" s="182">
        <v>72568</v>
      </c>
      <c r="E10" s="182">
        <v>148128</v>
      </c>
      <c r="F10" s="182">
        <v>85521</v>
      </c>
      <c r="G10" s="182">
        <v>157428</v>
      </c>
      <c r="H10" s="182">
        <v>72976</v>
      </c>
      <c r="I10" s="182">
        <v>76785</v>
      </c>
      <c r="J10" s="182">
        <v>54007</v>
      </c>
      <c r="K10" s="182">
        <v>102247</v>
      </c>
      <c r="L10" s="182">
        <v>66867</v>
      </c>
      <c r="M10" s="182">
        <v>92814</v>
      </c>
      <c r="N10" s="182">
        <v>105259</v>
      </c>
      <c r="O10" s="182">
        <v>125463</v>
      </c>
      <c r="P10" s="182">
        <v>36974</v>
      </c>
      <c r="Q10" s="182">
        <v>38279</v>
      </c>
      <c r="R10" s="182">
        <v>122828</v>
      </c>
      <c r="S10" s="182">
        <v>115393</v>
      </c>
      <c r="T10" s="182">
        <v>48718</v>
      </c>
      <c r="U10" s="183">
        <v>60425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54777.3</v>
      </c>
      <c r="C11" s="184">
        <f t="shared" ref="C11:U11" si="5">C10/30</f>
        <v>2021.3</v>
      </c>
      <c r="D11" s="185">
        <f t="shared" si="5"/>
        <v>2418.9333333333334</v>
      </c>
      <c r="E11" s="185">
        <f t="shared" si="5"/>
        <v>4937.6000000000004</v>
      </c>
      <c r="F11" s="185">
        <f t="shared" si="5"/>
        <v>2850.7</v>
      </c>
      <c r="G11" s="185">
        <f t="shared" si="5"/>
        <v>5247.6</v>
      </c>
      <c r="H11" s="185">
        <f t="shared" si="5"/>
        <v>2432.5333333333333</v>
      </c>
      <c r="I11" s="185">
        <f t="shared" si="5"/>
        <v>2559.5</v>
      </c>
      <c r="J11" s="185">
        <f t="shared" si="5"/>
        <v>1800.2333333333333</v>
      </c>
      <c r="K11" s="185">
        <f t="shared" si="5"/>
        <v>3408.2333333333331</v>
      </c>
      <c r="L11" s="185">
        <f t="shared" si="5"/>
        <v>2228.9</v>
      </c>
      <c r="M11" s="185">
        <f t="shared" si="5"/>
        <v>3093.8</v>
      </c>
      <c r="N11" s="185">
        <f t="shared" si="5"/>
        <v>3508.6333333333332</v>
      </c>
      <c r="O11" s="185">
        <f t="shared" si="5"/>
        <v>4182.1000000000004</v>
      </c>
      <c r="P11" s="185">
        <f t="shared" si="5"/>
        <v>1232.4666666666667</v>
      </c>
      <c r="Q11" s="185">
        <f t="shared" si="5"/>
        <v>1275.9666666666667</v>
      </c>
      <c r="R11" s="185">
        <f t="shared" si="5"/>
        <v>4094.2666666666669</v>
      </c>
      <c r="S11" s="185">
        <f t="shared" si="5"/>
        <v>3846.4333333333334</v>
      </c>
      <c r="T11" s="185">
        <f t="shared" si="5"/>
        <v>1623.9333333333334</v>
      </c>
      <c r="U11" s="186">
        <f t="shared" si="5"/>
        <v>2014.1666666666667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3.6900321848648985</v>
      </c>
      <c r="D12" s="188">
        <f t="shared" si="6"/>
        <v>4.4159411532392676</v>
      </c>
      <c r="E12" s="188">
        <f t="shared" si="6"/>
        <v>9.0139528600350882</v>
      </c>
      <c r="F12" s="188">
        <f t="shared" si="6"/>
        <v>5.2041630383388737</v>
      </c>
      <c r="G12" s="188">
        <f t="shared" si="6"/>
        <v>9.5798807170123386</v>
      </c>
      <c r="H12" s="188">
        <f t="shared" si="6"/>
        <v>4.4407689559969796</v>
      </c>
      <c r="I12" s="188">
        <f t="shared" si="6"/>
        <v>4.6725559675266943</v>
      </c>
      <c r="J12" s="188">
        <f t="shared" si="6"/>
        <v>3.2864586851366049</v>
      </c>
      <c r="K12" s="188">
        <f t="shared" si="6"/>
        <v>6.2219812464895732</v>
      </c>
      <c r="L12" s="188">
        <f t="shared" si="6"/>
        <v>4.0690212916664388</v>
      </c>
      <c r="M12" s="188">
        <f t="shared" si="6"/>
        <v>5.6479600126329705</v>
      </c>
      <c r="N12" s="188">
        <f t="shared" si="6"/>
        <v>6.4052688492009153</v>
      </c>
      <c r="O12" s="188">
        <f t="shared" si="6"/>
        <v>7.6347319053695601</v>
      </c>
      <c r="P12" s="188">
        <f t="shared" si="6"/>
        <v>2.2499587724598813</v>
      </c>
      <c r="Q12" s="188">
        <f t="shared" si="6"/>
        <v>2.3293712298099152</v>
      </c>
      <c r="R12" s="188">
        <f t="shared" si="6"/>
        <v>7.4743856792260059</v>
      </c>
      <c r="S12" s="188">
        <f t="shared" si="6"/>
        <v>7.0219476559329017</v>
      </c>
      <c r="T12" s="188">
        <f t="shared" si="6"/>
        <v>2.964610036152445</v>
      </c>
      <c r="U12" s="189">
        <f t="shared" si="6"/>
        <v>3.6770097589086475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1648769</v>
      </c>
      <c r="C13" s="191">
        <v>62042</v>
      </c>
      <c r="D13" s="192">
        <v>73999</v>
      </c>
      <c r="E13" s="192">
        <v>143464</v>
      </c>
      <c r="F13" s="192">
        <v>97488</v>
      </c>
      <c r="G13" s="192">
        <v>171055</v>
      </c>
      <c r="H13" s="192">
        <v>68799</v>
      </c>
      <c r="I13" s="192">
        <v>78149</v>
      </c>
      <c r="J13" s="192">
        <v>53685</v>
      </c>
      <c r="K13" s="192">
        <v>91807</v>
      </c>
      <c r="L13" s="192">
        <v>66255</v>
      </c>
      <c r="M13" s="192">
        <v>92486</v>
      </c>
      <c r="N13" s="192">
        <v>101484</v>
      </c>
      <c r="O13" s="192">
        <v>125499</v>
      </c>
      <c r="P13" s="192">
        <v>35597</v>
      </c>
      <c r="Q13" s="192">
        <v>37897</v>
      </c>
      <c r="R13" s="192">
        <v>120657</v>
      </c>
      <c r="S13" s="192">
        <v>122519</v>
      </c>
      <c r="T13" s="192">
        <v>49452</v>
      </c>
      <c r="U13" s="193">
        <v>56435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53186.096774193546</v>
      </c>
      <c r="C14" s="184">
        <f t="shared" ref="C14:U14" si="7">C13/31</f>
        <v>2001.3548387096773</v>
      </c>
      <c r="D14" s="185">
        <f t="shared" si="7"/>
        <v>2387.0645161290322</v>
      </c>
      <c r="E14" s="185">
        <f t="shared" si="7"/>
        <v>4627.8709677419356</v>
      </c>
      <c r="F14" s="185">
        <f t="shared" si="7"/>
        <v>3144.7741935483873</v>
      </c>
      <c r="G14" s="185">
        <f t="shared" si="7"/>
        <v>5517.9032258064517</v>
      </c>
      <c r="H14" s="185">
        <f t="shared" si="7"/>
        <v>2219.3225806451615</v>
      </c>
      <c r="I14" s="185">
        <f t="shared" si="7"/>
        <v>2520.9354838709678</v>
      </c>
      <c r="J14" s="185">
        <f t="shared" si="7"/>
        <v>1731.7741935483871</v>
      </c>
      <c r="K14" s="185">
        <f t="shared" si="7"/>
        <v>2961.516129032258</v>
      </c>
      <c r="L14" s="185">
        <f t="shared" si="7"/>
        <v>2137.2580645161293</v>
      </c>
      <c r="M14" s="185">
        <f t="shared" si="7"/>
        <v>2983.4193548387098</v>
      </c>
      <c r="N14" s="185">
        <f t="shared" si="7"/>
        <v>3273.6774193548385</v>
      </c>
      <c r="O14" s="185">
        <f t="shared" si="7"/>
        <v>4048.3548387096776</v>
      </c>
      <c r="P14" s="185">
        <f t="shared" si="7"/>
        <v>1148.2903225806451</v>
      </c>
      <c r="Q14" s="185">
        <f t="shared" si="7"/>
        <v>1222.483870967742</v>
      </c>
      <c r="R14" s="185">
        <f t="shared" si="7"/>
        <v>3892.1612903225805</v>
      </c>
      <c r="S14" s="185">
        <f t="shared" si="7"/>
        <v>3952.2258064516127</v>
      </c>
      <c r="T14" s="185">
        <f t="shared" si="7"/>
        <v>1595.2258064516129</v>
      </c>
      <c r="U14" s="186">
        <f t="shared" si="7"/>
        <v>1820.483870967742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3.762928584901827</v>
      </c>
      <c r="D15" s="195">
        <f t="shared" si="8"/>
        <v>4.4881363004762944</v>
      </c>
      <c r="E15" s="195">
        <f t="shared" si="8"/>
        <v>8.7012795606904305</v>
      </c>
      <c r="F15" s="195">
        <f t="shared" si="8"/>
        <v>5.9127749248075387</v>
      </c>
      <c r="G15" s="195">
        <f t="shared" si="8"/>
        <v>10.374709859295027</v>
      </c>
      <c r="H15" s="195">
        <f t="shared" si="8"/>
        <v>4.1727494876480575</v>
      </c>
      <c r="I15" s="195">
        <f t="shared" si="8"/>
        <v>4.739839237637292</v>
      </c>
      <c r="J15" s="195">
        <f t="shared" si="8"/>
        <v>3.2560655859007541</v>
      </c>
      <c r="K15" s="195">
        <f t="shared" si="8"/>
        <v>5.5682148317926892</v>
      </c>
      <c r="L15" s="195">
        <f t="shared" si="8"/>
        <v>4.0184525546028587</v>
      </c>
      <c r="M15" s="195">
        <f t="shared" si="8"/>
        <v>5.6093970713908385</v>
      </c>
      <c r="N15" s="195">
        <f t="shared" si="8"/>
        <v>6.1551375602040066</v>
      </c>
      <c r="O15" s="195">
        <f t="shared" si="8"/>
        <v>7.6116787736790297</v>
      </c>
      <c r="P15" s="195">
        <f t="shared" si="8"/>
        <v>2.159004687739762</v>
      </c>
      <c r="Q15" s="195">
        <f t="shared" si="8"/>
        <v>2.2985027011060981</v>
      </c>
      <c r="R15" s="195">
        <f t="shared" si="8"/>
        <v>7.3180051298878137</v>
      </c>
      <c r="S15" s="195">
        <f t="shared" si="8"/>
        <v>7.4309378694043859</v>
      </c>
      <c r="T15" s="195">
        <f t="shared" si="8"/>
        <v>2.9993285899965372</v>
      </c>
      <c r="U15" s="196">
        <f t="shared" si="8"/>
        <v>3.4228566888387641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1449759</v>
      </c>
      <c r="C16" s="181">
        <v>55937</v>
      </c>
      <c r="D16" s="182">
        <v>69571</v>
      </c>
      <c r="E16" s="182">
        <v>121271</v>
      </c>
      <c r="F16" s="182">
        <v>77429</v>
      </c>
      <c r="G16" s="182">
        <v>141327</v>
      </c>
      <c r="H16" s="182">
        <v>65441</v>
      </c>
      <c r="I16" s="182">
        <v>71866</v>
      </c>
      <c r="J16" s="182">
        <v>50393</v>
      </c>
      <c r="K16" s="182">
        <v>79019</v>
      </c>
      <c r="L16" s="182">
        <v>63227</v>
      </c>
      <c r="M16" s="182">
        <v>84487</v>
      </c>
      <c r="N16" s="182">
        <v>91966</v>
      </c>
      <c r="O16" s="182">
        <v>114257</v>
      </c>
      <c r="P16" s="182">
        <v>29961</v>
      </c>
      <c r="Q16" s="182">
        <v>33485</v>
      </c>
      <c r="R16" s="182">
        <v>105641</v>
      </c>
      <c r="S16" s="182">
        <v>94400</v>
      </c>
      <c r="T16" s="182">
        <v>43784</v>
      </c>
      <c r="U16" s="183">
        <v>56297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48325.3</v>
      </c>
      <c r="C17" s="184">
        <f t="shared" ref="C17:U17" si="9">C16/30</f>
        <v>1864.5666666666666</v>
      </c>
      <c r="D17" s="185">
        <f t="shared" si="9"/>
        <v>2319.0333333333333</v>
      </c>
      <c r="E17" s="185">
        <f t="shared" si="9"/>
        <v>4042.3666666666668</v>
      </c>
      <c r="F17" s="185">
        <f t="shared" si="9"/>
        <v>2580.9666666666667</v>
      </c>
      <c r="G17" s="185">
        <f t="shared" si="9"/>
        <v>4710.8999999999996</v>
      </c>
      <c r="H17" s="185">
        <f t="shared" si="9"/>
        <v>2181.3666666666668</v>
      </c>
      <c r="I17" s="185">
        <f t="shared" si="9"/>
        <v>2395.5333333333333</v>
      </c>
      <c r="J17" s="185">
        <f t="shared" si="9"/>
        <v>1679.7666666666667</v>
      </c>
      <c r="K17" s="185">
        <f t="shared" si="9"/>
        <v>2633.9666666666667</v>
      </c>
      <c r="L17" s="185">
        <f t="shared" si="9"/>
        <v>2107.5666666666666</v>
      </c>
      <c r="M17" s="185">
        <f t="shared" si="9"/>
        <v>2816.2333333333331</v>
      </c>
      <c r="N17" s="185">
        <f t="shared" si="9"/>
        <v>3065.5333333333333</v>
      </c>
      <c r="O17" s="185">
        <f t="shared" si="9"/>
        <v>3808.5666666666666</v>
      </c>
      <c r="P17" s="185">
        <f t="shared" si="9"/>
        <v>998.7</v>
      </c>
      <c r="Q17" s="185">
        <f t="shared" si="9"/>
        <v>1116.1666666666667</v>
      </c>
      <c r="R17" s="185">
        <f t="shared" si="9"/>
        <v>3521.3666666666668</v>
      </c>
      <c r="S17" s="185">
        <f t="shared" si="9"/>
        <v>3146.6666666666665</v>
      </c>
      <c r="T17" s="185">
        <f t="shared" si="9"/>
        <v>1459.4666666666667</v>
      </c>
      <c r="U17" s="186">
        <f t="shared" si="9"/>
        <v>1876.5666666666666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3.8583654248740649</v>
      </c>
      <c r="D18" s="198">
        <f t="shared" si="10"/>
        <v>4.7987975932551548</v>
      </c>
      <c r="E18" s="198">
        <f t="shared" si="10"/>
        <v>8.3649075467025895</v>
      </c>
      <c r="F18" s="198">
        <f t="shared" si="10"/>
        <v>5.3408187153864883</v>
      </c>
      <c r="G18" s="198">
        <f t="shared" si="10"/>
        <v>9.7483098915061053</v>
      </c>
      <c r="H18" s="198">
        <f t="shared" si="10"/>
        <v>4.5139226588695083</v>
      </c>
      <c r="I18" s="198">
        <f t="shared" si="10"/>
        <v>4.9570997662370084</v>
      </c>
      <c r="J18" s="198">
        <f t="shared" si="10"/>
        <v>3.4759570383767229</v>
      </c>
      <c r="K18" s="198">
        <f t="shared" si="10"/>
        <v>5.4504921162758775</v>
      </c>
      <c r="L18" s="198">
        <f t="shared" si="10"/>
        <v>4.3612076214046605</v>
      </c>
      <c r="M18" s="198">
        <f t="shared" si="10"/>
        <v>5.8276582521646692</v>
      </c>
      <c r="N18" s="198">
        <f t="shared" si="10"/>
        <v>6.3435370982349468</v>
      </c>
      <c r="O18" s="198">
        <f t="shared" si="10"/>
        <v>7.8811029971188313</v>
      </c>
      <c r="P18" s="198">
        <f t="shared" si="10"/>
        <v>2.0666193484572264</v>
      </c>
      <c r="Q18" s="198">
        <f t="shared" si="10"/>
        <v>2.3096942319378599</v>
      </c>
      <c r="R18" s="198">
        <f t="shared" si="10"/>
        <v>7.286797322865386</v>
      </c>
      <c r="S18" s="198">
        <f t="shared" si="10"/>
        <v>6.5114270716719114</v>
      </c>
      <c r="T18" s="198">
        <f t="shared" si="10"/>
        <v>3.0200881663779979</v>
      </c>
      <c r="U18" s="199">
        <f t="shared" si="10"/>
        <v>3.8831971382829829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5" sqref="C5"/>
    </sheetView>
  </sheetViews>
  <sheetFormatPr defaultRowHeight="13.5"/>
  <cols>
    <col min="2" max="2" width="10.88671875" customWidth="1"/>
  </cols>
  <sheetData>
    <row r="1" spans="1:21" ht="25.5">
      <c r="A1" s="506" t="s">
        <v>156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14.25" thickBot="1">
      <c r="N2" s="507"/>
      <c r="O2" s="507"/>
      <c r="T2" s="508" t="s">
        <v>33</v>
      </c>
      <c r="U2" s="508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'2015.2분기'!B4+'2015.3분기'!B7</f>
        <v>13513174</v>
      </c>
      <c r="C4" s="355">
        <f>'2015.2분기'!C4+'2015.3분기'!C7</f>
        <v>522512</v>
      </c>
      <c r="D4" s="355">
        <f>'2015.2분기'!D4+'2015.3분기'!D7</f>
        <v>607263</v>
      </c>
      <c r="E4" s="355">
        <f>'2015.2분기'!E4+'2015.3분기'!E7</f>
        <v>1132819</v>
      </c>
      <c r="F4" s="355">
        <f>'2015.2분기'!F4+'2015.3분기'!F7</f>
        <v>782206</v>
      </c>
      <c r="G4" s="355">
        <f>'2015.2분기'!G4+'2015.3분기'!G7</f>
        <v>1390929</v>
      </c>
      <c r="H4" s="355">
        <f>'2015.2분기'!H4+'2015.3분기'!H7</f>
        <v>594855</v>
      </c>
      <c r="I4" s="355">
        <f>'2015.2분기'!I4+'2015.3분기'!I7</f>
        <v>655508</v>
      </c>
      <c r="J4" s="355">
        <f>'2015.2분기'!J4+'2015.3분기'!J7</f>
        <v>461837</v>
      </c>
      <c r="K4" s="355">
        <f>'2015.2분기'!K4+'2015.3분기'!K7</f>
        <v>758972</v>
      </c>
      <c r="L4" s="355">
        <f>'2015.2분기'!L4+'2015.3분기'!L7</f>
        <v>563729</v>
      </c>
      <c r="M4" s="355">
        <f>'2015.2분기'!M4+'2015.3분기'!M7</f>
        <v>767209</v>
      </c>
      <c r="N4" s="355">
        <f>'2015.2분기'!N4+'2015.3분기'!N7</f>
        <v>837425</v>
      </c>
      <c r="O4" s="355">
        <f>'2015.2분기'!O4+'2015.3분기'!O7</f>
        <v>1068331</v>
      </c>
      <c r="P4" s="355">
        <f>'2015.2분기'!P4+'2015.3분기'!P7</f>
        <v>291099</v>
      </c>
      <c r="Q4" s="355">
        <f>'2015.2분기'!Q4+'2015.3분기'!Q7</f>
        <v>305013</v>
      </c>
      <c r="R4" s="355">
        <f>'2015.2분기'!R4+'2015.3분기'!R7</f>
        <v>979393</v>
      </c>
      <c r="S4" s="355">
        <f>'2015.2분기'!S4+'2015.3분기'!S7</f>
        <v>885859</v>
      </c>
      <c r="T4" s="355">
        <f>'2015.2분기'!T4+'2015.3분기'!T7</f>
        <v>408249</v>
      </c>
      <c r="U4" s="355">
        <f>'2015.2분기'!U4+'2015.3분기'!U7</f>
        <v>499966</v>
      </c>
    </row>
    <row r="5" spans="1:21" ht="27" customHeight="1">
      <c r="A5" s="110" t="s">
        <v>46</v>
      </c>
      <c r="B5" s="479">
        <f>B4/273</f>
        <v>49498.805860805864</v>
      </c>
      <c r="C5" s="489">
        <f>C4/273</f>
        <v>1913.96336996337</v>
      </c>
      <c r="D5" s="489">
        <f t="shared" ref="D5:T5" si="0">D4/273</f>
        <v>2224.4065934065934</v>
      </c>
      <c r="E5" s="489">
        <f t="shared" si="0"/>
        <v>4149.5201465201462</v>
      </c>
      <c r="F5" s="489">
        <f t="shared" si="0"/>
        <v>2865.2234432234432</v>
      </c>
      <c r="G5" s="489">
        <f t="shared" si="0"/>
        <v>5094.9780219780223</v>
      </c>
      <c r="H5" s="489">
        <f t="shared" si="0"/>
        <v>2178.9560439560441</v>
      </c>
      <c r="I5" s="489">
        <f t="shared" si="0"/>
        <v>2401.1282051282051</v>
      </c>
      <c r="J5" s="489">
        <f t="shared" si="0"/>
        <v>1691.7106227106226</v>
      </c>
      <c r="K5" s="489">
        <f t="shared" si="0"/>
        <v>2780.1172161172162</v>
      </c>
      <c r="L5" s="489">
        <f t="shared" si="0"/>
        <v>2064.9413919413919</v>
      </c>
      <c r="M5" s="489">
        <f t="shared" si="0"/>
        <v>2810.2893772893772</v>
      </c>
      <c r="N5" s="489">
        <f t="shared" si="0"/>
        <v>3067.4908424908426</v>
      </c>
      <c r="O5" s="489">
        <f t="shared" si="0"/>
        <v>3913.3003663003665</v>
      </c>
      <c r="P5" s="489">
        <f t="shared" si="0"/>
        <v>1066.2967032967033</v>
      </c>
      <c r="Q5" s="489">
        <f t="shared" si="0"/>
        <v>1117.2637362637363</v>
      </c>
      <c r="R5" s="489">
        <f t="shared" si="0"/>
        <v>3587.5201465201467</v>
      </c>
      <c r="S5" s="489">
        <f t="shared" si="0"/>
        <v>3244.9047619047619</v>
      </c>
      <c r="T5" s="489">
        <f t="shared" si="0"/>
        <v>1495.4175824175825</v>
      </c>
      <c r="U5" s="490">
        <f>U4/273</f>
        <v>1831.3772893772893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3.8666859466177228</v>
      </c>
      <c r="D6" s="176">
        <f t="shared" si="1"/>
        <v>4.4938591037161215</v>
      </c>
      <c r="E6" s="176">
        <f t="shared" si="1"/>
        <v>8.3830712162812357</v>
      </c>
      <c r="F6" s="176">
        <f t="shared" si="1"/>
        <v>5.7884698295159964</v>
      </c>
      <c r="G6" s="176">
        <f t="shared" si="1"/>
        <v>10.293133204678634</v>
      </c>
      <c r="H6" s="176">
        <f t="shared" si="1"/>
        <v>4.4020375967925816</v>
      </c>
      <c r="I6" s="176">
        <f t="shared" si="1"/>
        <v>4.8508810735360912</v>
      </c>
      <c r="J6" s="176">
        <f t="shared" si="1"/>
        <v>3.4176796657839228</v>
      </c>
      <c r="K6" s="176">
        <f t="shared" si="1"/>
        <v>5.6165339097979494</v>
      </c>
      <c r="L6" s="176">
        <f t="shared" si="1"/>
        <v>4.1716994097759708</v>
      </c>
      <c r="M6" s="176">
        <f t="shared" si="1"/>
        <v>5.6774892412396962</v>
      </c>
      <c r="N6" s="176">
        <f t="shared" si="1"/>
        <v>6.1971006959578849</v>
      </c>
      <c r="O6" s="176">
        <f t="shared" si="1"/>
        <v>7.9058480265258178</v>
      </c>
      <c r="P6" s="176">
        <f t="shared" si="1"/>
        <v>2.1541867217871982</v>
      </c>
      <c r="Q6" s="176">
        <f t="shared" si="1"/>
        <v>2.2571529087096787</v>
      </c>
      <c r="R6" s="176">
        <f t="shared" si="1"/>
        <v>7.2476902909708709</v>
      </c>
      <c r="S6" s="176">
        <f t="shared" si="1"/>
        <v>6.5555213009171638</v>
      </c>
      <c r="T6" s="176">
        <f t="shared" si="1"/>
        <v>3.0211185025812588</v>
      </c>
      <c r="U6" s="177">
        <f t="shared" si="1"/>
        <v>3.6998413548141986</v>
      </c>
    </row>
    <row r="7" spans="1:21" ht="27" customHeight="1">
      <c r="A7" s="153" t="s">
        <v>55</v>
      </c>
      <c r="B7" s="154">
        <f>SUM(B16,B13,B10)</f>
        <v>4438990</v>
      </c>
      <c r="C7" s="169">
        <f>SUM(C16,C13,C10)</f>
        <v>174673</v>
      </c>
      <c r="D7" s="170">
        <f t="shared" ref="D7:U7" si="2">SUM(D16,D13,D10)</f>
        <v>203083</v>
      </c>
      <c r="E7" s="170">
        <f t="shared" si="2"/>
        <v>356397</v>
      </c>
      <c r="F7" s="170">
        <f t="shared" si="2"/>
        <v>267736</v>
      </c>
      <c r="G7" s="170">
        <f t="shared" si="2"/>
        <v>464651</v>
      </c>
      <c r="H7" s="170">
        <f t="shared" si="2"/>
        <v>193869</v>
      </c>
      <c r="I7" s="170">
        <f t="shared" si="2"/>
        <v>219447</v>
      </c>
      <c r="J7" s="170">
        <f t="shared" si="2"/>
        <v>154352</v>
      </c>
      <c r="K7" s="170">
        <f t="shared" si="2"/>
        <v>237520</v>
      </c>
      <c r="L7" s="170">
        <f t="shared" si="2"/>
        <v>188391</v>
      </c>
      <c r="M7" s="170">
        <f t="shared" si="2"/>
        <v>247579</v>
      </c>
      <c r="N7" s="170">
        <f t="shared" si="2"/>
        <v>266290</v>
      </c>
      <c r="O7" s="170">
        <f t="shared" si="2"/>
        <v>349213</v>
      </c>
      <c r="P7" s="170">
        <f t="shared" si="2"/>
        <v>97861</v>
      </c>
      <c r="Q7" s="170">
        <f t="shared" si="2"/>
        <v>93362</v>
      </c>
      <c r="R7" s="170">
        <f t="shared" si="2"/>
        <v>310678</v>
      </c>
      <c r="S7" s="170">
        <f t="shared" si="2"/>
        <v>319509</v>
      </c>
      <c r="T7" s="170">
        <f t="shared" si="2"/>
        <v>131430</v>
      </c>
      <c r="U7" s="171">
        <f t="shared" si="2"/>
        <v>162949</v>
      </c>
    </row>
    <row r="8" spans="1:21" ht="25.5" customHeight="1">
      <c r="A8" s="110" t="s">
        <v>46</v>
      </c>
      <c r="B8" s="479">
        <f>B7/92</f>
        <v>48249.891304347824</v>
      </c>
      <c r="C8" s="482">
        <f>C7/92</f>
        <v>1898.6195652173913</v>
      </c>
      <c r="D8" s="488">
        <f t="shared" ref="D8:U8" si="3">D7/92</f>
        <v>2207.4239130434785</v>
      </c>
      <c r="E8" s="488">
        <f t="shared" si="3"/>
        <v>3873.8804347826085</v>
      </c>
      <c r="F8" s="488">
        <f t="shared" si="3"/>
        <v>2910.1739130434785</v>
      </c>
      <c r="G8" s="488">
        <f t="shared" si="3"/>
        <v>5050.554347826087</v>
      </c>
      <c r="H8" s="488">
        <f t="shared" si="3"/>
        <v>2107.271739130435</v>
      </c>
      <c r="I8" s="488">
        <f t="shared" si="3"/>
        <v>2385.2934782608695</v>
      </c>
      <c r="J8" s="488">
        <f t="shared" si="3"/>
        <v>1677.7391304347825</v>
      </c>
      <c r="K8" s="488">
        <f t="shared" si="3"/>
        <v>2581.7391304347825</v>
      </c>
      <c r="L8" s="488">
        <f t="shared" si="3"/>
        <v>2047.7282608695652</v>
      </c>
      <c r="M8" s="488">
        <f t="shared" si="3"/>
        <v>2691.0760869565215</v>
      </c>
      <c r="N8" s="488">
        <f t="shared" si="3"/>
        <v>2894.4565217391305</v>
      </c>
      <c r="O8" s="488">
        <f t="shared" si="3"/>
        <v>3795.7934782608695</v>
      </c>
      <c r="P8" s="488">
        <f t="shared" si="3"/>
        <v>1063.7065217391305</v>
      </c>
      <c r="Q8" s="488">
        <f t="shared" si="3"/>
        <v>1014.804347826087</v>
      </c>
      <c r="R8" s="488">
        <f t="shared" si="3"/>
        <v>3376.9347826086955</v>
      </c>
      <c r="S8" s="488">
        <f t="shared" si="3"/>
        <v>3472.9239130434785</v>
      </c>
      <c r="T8" s="488">
        <f t="shared" si="3"/>
        <v>1428.5869565217392</v>
      </c>
      <c r="U8" s="149">
        <f t="shared" si="3"/>
        <v>1771.1847826086957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3.9349716940114758</v>
      </c>
      <c r="D9" s="480">
        <f t="shared" si="4"/>
        <v>4.5749821468397096</v>
      </c>
      <c r="E9" s="480">
        <f t="shared" si="4"/>
        <v>8.0287858274066846</v>
      </c>
      <c r="F9" s="480">
        <f t="shared" si="4"/>
        <v>6.0314621118768015</v>
      </c>
      <c r="G9" s="480">
        <f t="shared" si="4"/>
        <v>10.467493731682207</v>
      </c>
      <c r="H9" s="480">
        <f t="shared" si="4"/>
        <v>4.3674124068763396</v>
      </c>
      <c r="I9" s="480">
        <f t="shared" si="4"/>
        <v>4.9436245632452431</v>
      </c>
      <c r="J9" s="480">
        <f t="shared" si="4"/>
        <v>3.4771873782099081</v>
      </c>
      <c r="K9" s="480">
        <f t="shared" si="4"/>
        <v>5.3507667284675122</v>
      </c>
      <c r="L9" s="480">
        <f t="shared" si="4"/>
        <v>4.2440059563098815</v>
      </c>
      <c r="M9" s="480">
        <f t="shared" si="4"/>
        <v>5.5773723301922287</v>
      </c>
      <c r="N9" s="480">
        <f t="shared" si="4"/>
        <v>5.998887134235491</v>
      </c>
      <c r="O9" s="480">
        <f t="shared" si="4"/>
        <v>7.8669472109646561</v>
      </c>
      <c r="P9" s="480">
        <f t="shared" si="4"/>
        <v>2.2045780684344862</v>
      </c>
      <c r="Q9" s="480">
        <f t="shared" si="4"/>
        <v>2.1032261843347251</v>
      </c>
      <c r="R9" s="480">
        <f t="shared" si="4"/>
        <v>6.9988443317060858</v>
      </c>
      <c r="S9" s="480">
        <f t="shared" si="4"/>
        <v>7.1977859828474502</v>
      </c>
      <c r="T9" s="480">
        <f t="shared" si="4"/>
        <v>2.960808652418681</v>
      </c>
      <c r="U9" s="481">
        <f t="shared" si="4"/>
        <v>3.6708575599404374</v>
      </c>
    </row>
    <row r="10" spans="1:21" ht="28.5" customHeight="1">
      <c r="A10" s="121" t="s">
        <v>155</v>
      </c>
      <c r="B10" s="157">
        <f>SUM(C10:U10)</f>
        <v>1532530</v>
      </c>
      <c r="C10" s="181">
        <v>59505</v>
      </c>
      <c r="D10" s="182">
        <v>70033</v>
      </c>
      <c r="E10" s="182">
        <v>117824</v>
      </c>
      <c r="F10" s="182">
        <v>93101</v>
      </c>
      <c r="G10" s="182">
        <v>162827</v>
      </c>
      <c r="H10" s="182">
        <v>68973</v>
      </c>
      <c r="I10" s="182">
        <v>74958</v>
      </c>
      <c r="J10" s="182">
        <v>53397</v>
      </c>
      <c r="K10" s="182">
        <v>82530</v>
      </c>
      <c r="L10" s="182">
        <v>67818</v>
      </c>
      <c r="M10" s="182">
        <v>88201</v>
      </c>
      <c r="N10" s="182">
        <v>93325</v>
      </c>
      <c r="O10" s="182">
        <v>121239</v>
      </c>
      <c r="P10" s="182">
        <v>33842</v>
      </c>
      <c r="Q10" s="182">
        <v>32666</v>
      </c>
      <c r="R10" s="182">
        <v>105768</v>
      </c>
      <c r="S10" s="182">
        <v>104189</v>
      </c>
      <c r="T10" s="182">
        <v>45230</v>
      </c>
      <c r="U10" s="183">
        <v>57104</v>
      </c>
    </row>
    <row r="11" spans="1:21" ht="27" customHeight="1">
      <c r="A11" s="113" t="s">
        <v>46</v>
      </c>
      <c r="B11" s="483">
        <f>B10/31</f>
        <v>49436.451612903227</v>
      </c>
      <c r="C11" s="484">
        <f>C10/31</f>
        <v>1919.516129032258</v>
      </c>
      <c r="D11" s="487">
        <f t="shared" ref="D11:T11" si="5">D10/31</f>
        <v>2259.1290322580644</v>
      </c>
      <c r="E11" s="485">
        <f t="shared" si="5"/>
        <v>3800.7741935483873</v>
      </c>
      <c r="F11" s="485">
        <f t="shared" si="5"/>
        <v>3003.2580645161293</v>
      </c>
      <c r="G11" s="485">
        <f t="shared" si="5"/>
        <v>5252.4838709677415</v>
      </c>
      <c r="H11" s="485">
        <f t="shared" si="5"/>
        <v>2224.9354838709678</v>
      </c>
      <c r="I11" s="485">
        <f t="shared" si="5"/>
        <v>2418</v>
      </c>
      <c r="J11" s="485">
        <f t="shared" si="5"/>
        <v>1722.483870967742</v>
      </c>
      <c r="K11" s="485">
        <f t="shared" si="5"/>
        <v>2662.2580645161293</v>
      </c>
      <c r="L11" s="485">
        <f t="shared" si="5"/>
        <v>2187.6774193548385</v>
      </c>
      <c r="M11" s="485">
        <f t="shared" si="5"/>
        <v>2845.1935483870966</v>
      </c>
      <c r="N11" s="485">
        <f t="shared" si="5"/>
        <v>3010.483870967742</v>
      </c>
      <c r="O11" s="485">
        <f t="shared" si="5"/>
        <v>3910.9354838709678</v>
      </c>
      <c r="P11" s="485">
        <f t="shared" si="5"/>
        <v>1091.6774193548388</v>
      </c>
      <c r="Q11" s="485">
        <f t="shared" si="5"/>
        <v>1053.741935483871</v>
      </c>
      <c r="R11" s="485">
        <f t="shared" si="5"/>
        <v>3411.8709677419356</v>
      </c>
      <c r="S11" s="485">
        <f t="shared" si="5"/>
        <v>3360.9354838709678</v>
      </c>
      <c r="T11" s="485">
        <f t="shared" si="5"/>
        <v>1459.0322580645161</v>
      </c>
      <c r="U11" s="486">
        <f>U10/31</f>
        <v>1842.0645161290322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3.882795116571943</v>
      </c>
      <c r="D12" s="188">
        <f t="shared" si="6"/>
        <v>4.5697637240380287</v>
      </c>
      <c r="E12" s="188">
        <f t="shared" si="6"/>
        <v>7.688201862280021</v>
      </c>
      <c r="F12" s="188">
        <f t="shared" si="6"/>
        <v>6.0749871128134529</v>
      </c>
      <c r="G12" s="188">
        <f t="shared" si="6"/>
        <v>10.624718602572216</v>
      </c>
      <c r="H12" s="188">
        <f t="shared" si="6"/>
        <v>4.5005970519337302</v>
      </c>
      <c r="I12" s="188">
        <f t="shared" si="6"/>
        <v>4.891127743013187</v>
      </c>
      <c r="J12" s="188">
        <f t="shared" si="6"/>
        <v>3.4842384814652889</v>
      </c>
      <c r="K12" s="188">
        <f t="shared" si="6"/>
        <v>5.385212687516721</v>
      </c>
      <c r="L12" s="188">
        <f t="shared" si="6"/>
        <v>4.4252314799710275</v>
      </c>
      <c r="M12" s="188">
        <f t="shared" si="6"/>
        <v>5.7552543832747149</v>
      </c>
      <c r="N12" s="188">
        <f t="shared" si="6"/>
        <v>6.0896034661637941</v>
      </c>
      <c r="O12" s="188">
        <f t="shared" si="6"/>
        <v>7.9110359992952821</v>
      </c>
      <c r="P12" s="188">
        <f t="shared" si="6"/>
        <v>2.2082438842959027</v>
      </c>
      <c r="Q12" s="188">
        <f t="shared" si="6"/>
        <v>2.1315080292066058</v>
      </c>
      <c r="R12" s="188">
        <f t="shared" si="6"/>
        <v>6.9015288444598148</v>
      </c>
      <c r="S12" s="188">
        <f t="shared" si="6"/>
        <v>6.7984966036553933</v>
      </c>
      <c r="T12" s="188">
        <f t="shared" si="6"/>
        <v>2.9513288483749092</v>
      </c>
      <c r="U12" s="189">
        <f t="shared" si="6"/>
        <v>3.7261260790979618</v>
      </c>
    </row>
    <row r="13" spans="1:21" ht="27.75" customHeight="1">
      <c r="A13" s="160" t="s">
        <v>150</v>
      </c>
      <c r="B13" s="161">
        <f>SUM(C13:U13)</f>
        <v>1398830</v>
      </c>
      <c r="C13" s="191">
        <v>56584</v>
      </c>
      <c r="D13" s="192">
        <v>63327</v>
      </c>
      <c r="E13" s="192">
        <v>108260</v>
      </c>
      <c r="F13" s="192">
        <v>84007</v>
      </c>
      <c r="G13" s="192">
        <v>150448</v>
      </c>
      <c r="H13" s="192">
        <v>62302</v>
      </c>
      <c r="I13" s="192">
        <v>69334</v>
      </c>
      <c r="J13" s="192">
        <v>49625</v>
      </c>
      <c r="K13" s="192">
        <v>75340</v>
      </c>
      <c r="L13" s="192">
        <v>58180</v>
      </c>
      <c r="M13" s="192">
        <v>76192</v>
      </c>
      <c r="N13" s="192">
        <v>83677</v>
      </c>
      <c r="O13" s="192">
        <v>111880</v>
      </c>
      <c r="P13" s="192">
        <v>28929</v>
      </c>
      <c r="Q13" s="192">
        <v>29236</v>
      </c>
      <c r="R13" s="192">
        <v>94413</v>
      </c>
      <c r="S13" s="192">
        <v>104408</v>
      </c>
      <c r="T13" s="192">
        <v>41459</v>
      </c>
      <c r="U13" s="193">
        <v>51229</v>
      </c>
    </row>
    <row r="14" spans="1:21" ht="26.25" customHeight="1">
      <c r="A14" s="113" t="s">
        <v>46</v>
      </c>
      <c r="B14" s="158">
        <f>B13/31</f>
        <v>45123.548387096773</v>
      </c>
      <c r="C14" s="184">
        <f t="shared" ref="C14:U14" si="7">C13/31</f>
        <v>1825.2903225806451</v>
      </c>
      <c r="D14" s="185">
        <f t="shared" si="7"/>
        <v>2042.8064516129032</v>
      </c>
      <c r="E14" s="185">
        <f t="shared" si="7"/>
        <v>3492.2580645161293</v>
      </c>
      <c r="F14" s="185">
        <f t="shared" si="7"/>
        <v>2709.9032258064517</v>
      </c>
      <c r="G14" s="185">
        <f t="shared" si="7"/>
        <v>4853.1612903225805</v>
      </c>
      <c r="H14" s="185">
        <f t="shared" si="7"/>
        <v>2009.741935483871</v>
      </c>
      <c r="I14" s="185">
        <f t="shared" si="7"/>
        <v>2236.5806451612902</v>
      </c>
      <c r="J14" s="185">
        <f t="shared" si="7"/>
        <v>1600.8064516129032</v>
      </c>
      <c r="K14" s="185">
        <f t="shared" si="7"/>
        <v>2430.3225806451615</v>
      </c>
      <c r="L14" s="185">
        <f t="shared" si="7"/>
        <v>1876.7741935483871</v>
      </c>
      <c r="M14" s="185">
        <f t="shared" si="7"/>
        <v>2457.8064516129034</v>
      </c>
      <c r="N14" s="185">
        <f t="shared" si="7"/>
        <v>2699.2580645161293</v>
      </c>
      <c r="O14" s="185">
        <f t="shared" si="7"/>
        <v>3609.0322580645161</v>
      </c>
      <c r="P14" s="185">
        <f t="shared" si="7"/>
        <v>933.19354838709683</v>
      </c>
      <c r="Q14" s="185">
        <f t="shared" si="7"/>
        <v>943.09677419354841</v>
      </c>
      <c r="R14" s="185">
        <f t="shared" si="7"/>
        <v>3045.5806451612902</v>
      </c>
      <c r="S14" s="185">
        <f t="shared" si="7"/>
        <v>3368</v>
      </c>
      <c r="T14" s="185">
        <f t="shared" si="7"/>
        <v>1337.3870967741937</v>
      </c>
      <c r="U14" s="186">
        <f t="shared" si="7"/>
        <v>1652.5483870967741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4.045094829250159</v>
      </c>
      <c r="D15" s="195">
        <f t="shared" si="8"/>
        <v>4.5271405388789203</v>
      </c>
      <c r="E15" s="195">
        <f t="shared" si="8"/>
        <v>7.7393250073275537</v>
      </c>
      <c r="F15" s="195">
        <f t="shared" si="8"/>
        <v>6.0055188979361329</v>
      </c>
      <c r="G15" s="195">
        <f t="shared" si="8"/>
        <v>10.755274050456451</v>
      </c>
      <c r="H15" s="195">
        <f t="shared" si="8"/>
        <v>4.4538650157631743</v>
      </c>
      <c r="I15" s="195">
        <f t="shared" si="8"/>
        <v>4.9565708484948141</v>
      </c>
      <c r="J15" s="195">
        <f t="shared" si="8"/>
        <v>3.5476076435306645</v>
      </c>
      <c r="K15" s="195">
        <f t="shared" si="8"/>
        <v>5.3859296697954724</v>
      </c>
      <c r="L15" s="195">
        <f t="shared" si="8"/>
        <v>4.1591901803650195</v>
      </c>
      <c r="M15" s="195">
        <f t="shared" si="8"/>
        <v>5.4468377143755857</v>
      </c>
      <c r="N15" s="195">
        <f t="shared" si="8"/>
        <v>5.9819277539086242</v>
      </c>
      <c r="O15" s="195">
        <f t="shared" si="8"/>
        <v>7.998112708477799</v>
      </c>
      <c r="P15" s="195">
        <f t="shared" si="8"/>
        <v>2.0680854714296948</v>
      </c>
      <c r="Q15" s="195">
        <f t="shared" si="8"/>
        <v>2.0900323842068014</v>
      </c>
      <c r="R15" s="195">
        <f t="shared" si="8"/>
        <v>6.74942630627024</v>
      </c>
      <c r="S15" s="195">
        <f t="shared" si="8"/>
        <v>7.4639520170428142</v>
      </c>
      <c r="T15" s="195">
        <f t="shared" si="8"/>
        <v>2.963834061322677</v>
      </c>
      <c r="U15" s="196">
        <f t="shared" si="8"/>
        <v>3.6622749011674038</v>
      </c>
    </row>
    <row r="16" spans="1:21" ht="28.5" customHeight="1">
      <c r="A16" s="121" t="s">
        <v>151</v>
      </c>
      <c r="B16" s="157">
        <f>SUM(C16:U16)</f>
        <v>1507630</v>
      </c>
      <c r="C16" s="181">
        <v>58584</v>
      </c>
      <c r="D16" s="182">
        <v>69723</v>
      </c>
      <c r="E16" s="182">
        <v>130313</v>
      </c>
      <c r="F16" s="182">
        <v>90628</v>
      </c>
      <c r="G16" s="182">
        <v>151376</v>
      </c>
      <c r="H16" s="182">
        <v>62594</v>
      </c>
      <c r="I16" s="182">
        <v>75155</v>
      </c>
      <c r="J16" s="182">
        <v>51330</v>
      </c>
      <c r="K16" s="182">
        <v>79650</v>
      </c>
      <c r="L16" s="182">
        <v>62393</v>
      </c>
      <c r="M16" s="182">
        <v>83186</v>
      </c>
      <c r="N16" s="182">
        <v>89288</v>
      </c>
      <c r="O16" s="182">
        <v>116094</v>
      </c>
      <c r="P16" s="182">
        <v>35090</v>
      </c>
      <c r="Q16" s="182">
        <v>31460</v>
      </c>
      <c r="R16" s="182">
        <v>110497</v>
      </c>
      <c r="S16" s="182">
        <v>110912</v>
      </c>
      <c r="T16" s="182">
        <v>44741</v>
      </c>
      <c r="U16" s="183">
        <v>54616</v>
      </c>
    </row>
    <row r="17" spans="1:21" ht="27" customHeight="1">
      <c r="A17" s="113" t="s">
        <v>46</v>
      </c>
      <c r="B17" s="158">
        <f>B16/30</f>
        <v>50254.333333333336</v>
      </c>
      <c r="C17" s="184">
        <f t="shared" ref="C17:U17" si="9">C16/30</f>
        <v>1952.8</v>
      </c>
      <c r="D17" s="185">
        <f t="shared" si="9"/>
        <v>2324.1</v>
      </c>
      <c r="E17" s="185">
        <f t="shared" si="9"/>
        <v>4343.7666666666664</v>
      </c>
      <c r="F17" s="185">
        <f t="shared" si="9"/>
        <v>3020.9333333333334</v>
      </c>
      <c r="G17" s="185">
        <f t="shared" si="9"/>
        <v>5045.8666666666668</v>
      </c>
      <c r="H17" s="185">
        <f t="shared" si="9"/>
        <v>2086.4666666666667</v>
      </c>
      <c r="I17" s="185">
        <f t="shared" si="9"/>
        <v>2505.1666666666665</v>
      </c>
      <c r="J17" s="185">
        <f t="shared" si="9"/>
        <v>1711</v>
      </c>
      <c r="K17" s="185">
        <f t="shared" si="9"/>
        <v>2655</v>
      </c>
      <c r="L17" s="185">
        <f t="shared" si="9"/>
        <v>2079.7666666666669</v>
      </c>
      <c r="M17" s="185">
        <f t="shared" si="9"/>
        <v>2772.8666666666668</v>
      </c>
      <c r="N17" s="185">
        <f t="shared" si="9"/>
        <v>2976.2666666666669</v>
      </c>
      <c r="O17" s="185">
        <f t="shared" si="9"/>
        <v>3869.8</v>
      </c>
      <c r="P17" s="185">
        <f t="shared" si="9"/>
        <v>1169.6666666666667</v>
      </c>
      <c r="Q17" s="185">
        <f t="shared" si="9"/>
        <v>1048.6666666666667</v>
      </c>
      <c r="R17" s="185">
        <f t="shared" si="9"/>
        <v>3683.2333333333331</v>
      </c>
      <c r="S17" s="185">
        <f t="shared" si="9"/>
        <v>3697.0666666666666</v>
      </c>
      <c r="T17" s="185">
        <f t="shared" si="9"/>
        <v>1491.3666666666666</v>
      </c>
      <c r="U17" s="186">
        <f t="shared" si="9"/>
        <v>1820.5333333333333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3.8858340574278829</v>
      </c>
      <c r="D18" s="198">
        <f t="shared" si="10"/>
        <v>4.6246758156842187</v>
      </c>
      <c r="E18" s="198">
        <f t="shared" si="10"/>
        <v>8.643566392284578</v>
      </c>
      <c r="F18" s="198">
        <f t="shared" si="10"/>
        <v>6.0112892420554109</v>
      </c>
      <c r="G18" s="198">
        <f t="shared" si="10"/>
        <v>10.040659843595577</v>
      </c>
      <c r="H18" s="198">
        <f t="shared" si="10"/>
        <v>4.1518144372292936</v>
      </c>
      <c r="I18" s="198">
        <f t="shared" si="10"/>
        <v>4.9849764199438855</v>
      </c>
      <c r="J18" s="198">
        <f t="shared" si="10"/>
        <v>3.4046815200015916</v>
      </c>
      <c r="K18" s="198">
        <f t="shared" si="10"/>
        <v>5.2831264965541944</v>
      </c>
      <c r="L18" s="198">
        <f t="shared" si="10"/>
        <v>4.1384822536033381</v>
      </c>
      <c r="M18" s="198">
        <f t="shared" si="10"/>
        <v>5.5176668015361852</v>
      </c>
      <c r="N18" s="198">
        <f t="shared" si="10"/>
        <v>5.9224080178823719</v>
      </c>
      <c r="O18" s="198">
        <f t="shared" si="10"/>
        <v>7.7004304769737937</v>
      </c>
      <c r="P18" s="198">
        <f t="shared" si="10"/>
        <v>2.327494146441766</v>
      </c>
      <c r="Q18" s="198">
        <f t="shared" si="10"/>
        <v>2.0867188899133073</v>
      </c>
      <c r="R18" s="198">
        <f t="shared" si="10"/>
        <v>7.3291855428719241</v>
      </c>
      <c r="S18" s="198">
        <f t="shared" si="10"/>
        <v>7.3567121906568582</v>
      </c>
      <c r="T18" s="198">
        <f t="shared" si="10"/>
        <v>2.9676379483029653</v>
      </c>
      <c r="U18" s="199">
        <f t="shared" si="10"/>
        <v>3.6226395070408519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cols>
    <col min="2" max="2" width="10.88671875" customWidth="1"/>
  </cols>
  <sheetData>
    <row r="1" spans="1:21" ht="25.5">
      <c r="A1" s="506" t="s">
        <v>157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14.25" thickBot="1">
      <c r="N2" s="507"/>
      <c r="O2" s="507"/>
      <c r="T2" s="508" t="s">
        <v>33</v>
      </c>
      <c r="U2" s="508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'2015.3분기'!B4+'2015.4분기'!B7</f>
        <v>18316553</v>
      </c>
      <c r="C4" s="355">
        <f>'2015.3분기'!C4+'2015.4분기'!C7</f>
        <v>710682</v>
      </c>
      <c r="D4" s="355">
        <f>'2015.3분기'!D4+'2015.4분기'!D7</f>
        <v>826650</v>
      </c>
      <c r="E4" s="355">
        <f>'2015.3분기'!E4+'2015.4분기'!E7</f>
        <v>1531644</v>
      </c>
      <c r="F4" s="355">
        <f>'2015.3분기'!F4+'2015.4분기'!F7</f>
        <v>1072620</v>
      </c>
      <c r="G4" s="355">
        <f>'2015.3분기'!G4+'2015.4분기'!G7</f>
        <v>1888128</v>
      </c>
      <c r="H4" s="355">
        <f>'2015.3분기'!H4+'2015.4분기'!H7</f>
        <v>796642</v>
      </c>
      <c r="I4" s="355">
        <f>'2015.3분기'!I4+'2015.4분기'!I7</f>
        <v>879390</v>
      </c>
      <c r="J4" s="355">
        <f>'2015.3분기'!J4+'2015.4분기'!J7</f>
        <v>627594</v>
      </c>
      <c r="K4" s="355">
        <f>'2015.3분기'!K4+'2015.4분기'!K7</f>
        <v>1024829</v>
      </c>
      <c r="L4" s="355">
        <f>'2015.3분기'!L4+'2015.4분기'!L7</f>
        <v>762510</v>
      </c>
      <c r="M4" s="355">
        <f>'2015.3분기'!M4+'2015.4분기'!M7</f>
        <v>1028269</v>
      </c>
      <c r="N4" s="355">
        <f>'2015.3분기'!N4+'2015.4분기'!N7</f>
        <v>1130450</v>
      </c>
      <c r="O4" s="355">
        <f>'2015.3분기'!O4+'2015.4분기'!O7</f>
        <v>1445507</v>
      </c>
      <c r="P4" s="355">
        <f>'2015.3분기'!P4+'2015.4분기'!P7</f>
        <v>409618</v>
      </c>
      <c r="Q4" s="355">
        <f>'2015.3분기'!Q4+'2015.4분기'!Q7</f>
        <v>406994</v>
      </c>
      <c r="R4" s="355">
        <f>'2015.3분기'!R4+'2015.4분기'!R7</f>
        <v>1322737</v>
      </c>
      <c r="S4" s="355">
        <f>'2015.3분기'!S4+'2015.4분기'!S7</f>
        <v>1230601</v>
      </c>
      <c r="T4" s="355">
        <f>'2015.3분기'!T4+'2015.4분기'!T7</f>
        <v>551751</v>
      </c>
      <c r="U4" s="355">
        <f>'2015.3분기'!U4+'2015.4분기'!U7</f>
        <v>669937</v>
      </c>
    </row>
    <row r="5" spans="1:21" ht="27" customHeight="1">
      <c r="A5" s="110" t="s">
        <v>46</v>
      </c>
      <c r="B5" s="147">
        <f>B4/365</f>
        <v>50182.336986301372</v>
      </c>
      <c r="C5" s="173">
        <f>C4/365</f>
        <v>1947.0739726027398</v>
      </c>
      <c r="D5" s="148">
        <f>D4/365</f>
        <v>2264.794520547945</v>
      </c>
      <c r="E5" s="148">
        <f t="shared" ref="E5:T5" si="0">E4/365</f>
        <v>4196.2849315068497</v>
      </c>
      <c r="F5" s="148">
        <f t="shared" si="0"/>
        <v>2938.6849315068494</v>
      </c>
      <c r="G5" s="148">
        <f t="shared" si="0"/>
        <v>5172.953424657534</v>
      </c>
      <c r="H5" s="148">
        <f t="shared" si="0"/>
        <v>2182.5808219178084</v>
      </c>
      <c r="I5" s="148">
        <f t="shared" si="0"/>
        <v>2409.2876712328766</v>
      </c>
      <c r="J5" s="148">
        <f t="shared" si="0"/>
        <v>1719.4356164383562</v>
      </c>
      <c r="K5" s="148">
        <f t="shared" si="0"/>
        <v>2807.7506849315068</v>
      </c>
      <c r="L5" s="148">
        <f t="shared" si="0"/>
        <v>2089.0684931506848</v>
      </c>
      <c r="M5" s="148">
        <f t="shared" si="0"/>
        <v>2817.1753424657536</v>
      </c>
      <c r="N5" s="148">
        <f t="shared" si="0"/>
        <v>3097.1232876712329</v>
      </c>
      <c r="O5" s="148">
        <f t="shared" si="0"/>
        <v>3960.2931506849313</v>
      </c>
      <c r="P5" s="148">
        <f t="shared" si="0"/>
        <v>1122.2410958904109</v>
      </c>
      <c r="Q5" s="148">
        <f t="shared" si="0"/>
        <v>1115.0520547945205</v>
      </c>
      <c r="R5" s="148">
        <f t="shared" si="0"/>
        <v>3623.9369863013699</v>
      </c>
      <c r="S5" s="148">
        <f t="shared" si="0"/>
        <v>3371.5095890410958</v>
      </c>
      <c r="T5" s="148">
        <f t="shared" si="0"/>
        <v>1511.6465753424657</v>
      </c>
      <c r="U5" s="149">
        <f>U4/365</f>
        <v>1835.4438356164383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3.8799986001732969</v>
      </c>
      <c r="D6" s="176">
        <f t="shared" si="1"/>
        <v>4.5131308276180562</v>
      </c>
      <c r="E6" s="176">
        <f t="shared" si="1"/>
        <v>8.3620755499137864</v>
      </c>
      <c r="F6" s="176">
        <f t="shared" si="1"/>
        <v>5.8560145022919983</v>
      </c>
      <c r="G6" s="176">
        <f t="shared" si="1"/>
        <v>10.308315107105576</v>
      </c>
      <c r="H6" s="176">
        <f t="shared" si="1"/>
        <v>4.3493008755522942</v>
      </c>
      <c r="I6" s="176">
        <f t="shared" si="1"/>
        <v>4.801067100343607</v>
      </c>
      <c r="J6" s="176">
        <f t="shared" si="1"/>
        <v>3.4263761309237606</v>
      </c>
      <c r="K6" s="176">
        <f t="shared" si="1"/>
        <v>5.595097505518642</v>
      </c>
      <c r="L6" s="176">
        <f t="shared" si="1"/>
        <v>4.1629557701167901</v>
      </c>
      <c r="M6" s="176">
        <f t="shared" si="1"/>
        <v>5.6138783318018408</v>
      </c>
      <c r="N6" s="176">
        <f t="shared" si="1"/>
        <v>6.1717398464656528</v>
      </c>
      <c r="O6" s="176">
        <f t="shared" si="1"/>
        <v>7.8918069355080069</v>
      </c>
      <c r="P6" s="176">
        <f t="shared" si="1"/>
        <v>2.2363268896718718</v>
      </c>
      <c r="Q6" s="176">
        <f t="shared" si="1"/>
        <v>2.2220010500884091</v>
      </c>
      <c r="R6" s="176">
        <f t="shared" si="1"/>
        <v>7.2215388998137371</v>
      </c>
      <c r="S6" s="176">
        <f t="shared" si="1"/>
        <v>6.7185184898053683</v>
      </c>
      <c r="T6" s="176">
        <f t="shared" si="1"/>
        <v>3.012308047261949</v>
      </c>
      <c r="U6" s="177">
        <f t="shared" si="1"/>
        <v>3.6575495400253524</v>
      </c>
    </row>
    <row r="7" spans="1:21" ht="27" customHeight="1">
      <c r="A7" s="153" t="s">
        <v>55</v>
      </c>
      <c r="B7" s="154">
        <f>SUM(B16,B13,B10)</f>
        <v>4803379</v>
      </c>
      <c r="C7" s="169">
        <f>SUM(C16,C13,C10)</f>
        <v>188170</v>
      </c>
      <c r="D7" s="170">
        <f t="shared" ref="D7:U7" si="2">SUM(D16,D13,D10)</f>
        <v>219387</v>
      </c>
      <c r="E7" s="170">
        <f t="shared" si="2"/>
        <v>398825</v>
      </c>
      <c r="F7" s="170">
        <f t="shared" si="2"/>
        <v>290414</v>
      </c>
      <c r="G7" s="170">
        <f t="shared" si="2"/>
        <v>497199</v>
      </c>
      <c r="H7" s="170">
        <f t="shared" si="2"/>
        <v>201787</v>
      </c>
      <c r="I7" s="170">
        <f t="shared" si="2"/>
        <v>223882</v>
      </c>
      <c r="J7" s="170">
        <f t="shared" si="2"/>
        <v>165757</v>
      </c>
      <c r="K7" s="170">
        <f t="shared" si="2"/>
        <v>265857</v>
      </c>
      <c r="L7" s="170">
        <f t="shared" si="2"/>
        <v>198781</v>
      </c>
      <c r="M7" s="170">
        <f t="shared" si="2"/>
        <v>261060</v>
      </c>
      <c r="N7" s="170">
        <f t="shared" si="2"/>
        <v>293025</v>
      </c>
      <c r="O7" s="170">
        <f t="shared" si="2"/>
        <v>377176</v>
      </c>
      <c r="P7" s="170">
        <f t="shared" si="2"/>
        <v>118519</v>
      </c>
      <c r="Q7" s="170">
        <f t="shared" si="2"/>
        <v>101981</v>
      </c>
      <c r="R7" s="170">
        <f t="shared" si="2"/>
        <v>343344</v>
      </c>
      <c r="S7" s="170">
        <f t="shared" si="2"/>
        <v>344742</v>
      </c>
      <c r="T7" s="170">
        <f t="shared" si="2"/>
        <v>143502</v>
      </c>
      <c r="U7" s="171">
        <f t="shared" si="2"/>
        <v>169971</v>
      </c>
    </row>
    <row r="8" spans="1:21" ht="25.5" customHeight="1">
      <c r="A8" s="110" t="s">
        <v>46</v>
      </c>
      <c r="B8" s="147">
        <f>B7/92</f>
        <v>52210.641304347824</v>
      </c>
      <c r="C8" s="173">
        <f>C7/92</f>
        <v>2045.3260869565217</v>
      </c>
      <c r="D8" s="148">
        <f>D7/92</f>
        <v>2384.641304347826</v>
      </c>
      <c r="E8" s="148">
        <f t="shared" ref="E8:T8" si="3">E7/92</f>
        <v>4335.054347826087</v>
      </c>
      <c r="F8" s="148">
        <f t="shared" si="3"/>
        <v>3156.6739130434785</v>
      </c>
      <c r="G8" s="148">
        <f t="shared" si="3"/>
        <v>5404.336956521739</v>
      </c>
      <c r="H8" s="148">
        <f t="shared" si="3"/>
        <v>2193.336956521739</v>
      </c>
      <c r="I8" s="148">
        <f t="shared" si="3"/>
        <v>2433.5</v>
      </c>
      <c r="J8" s="148">
        <f t="shared" si="3"/>
        <v>1801.7065217391305</v>
      </c>
      <c r="K8" s="148">
        <f t="shared" si="3"/>
        <v>2889.75</v>
      </c>
      <c r="L8" s="148">
        <f t="shared" si="3"/>
        <v>2160.663043478261</v>
      </c>
      <c r="M8" s="148">
        <f t="shared" si="3"/>
        <v>2837.608695652174</v>
      </c>
      <c r="N8" s="148">
        <f t="shared" si="3"/>
        <v>3185.054347826087</v>
      </c>
      <c r="O8" s="148">
        <f t="shared" si="3"/>
        <v>4099.739130434783</v>
      </c>
      <c r="P8" s="148">
        <f t="shared" si="3"/>
        <v>1288.25</v>
      </c>
      <c r="Q8" s="148">
        <f t="shared" si="3"/>
        <v>1108.4891304347825</v>
      </c>
      <c r="R8" s="148">
        <f t="shared" si="3"/>
        <v>3732</v>
      </c>
      <c r="S8" s="148">
        <f t="shared" si="3"/>
        <v>3747.195652173913</v>
      </c>
      <c r="T8" s="148">
        <f t="shared" si="3"/>
        <v>1559.804347826087</v>
      </c>
      <c r="U8" s="149">
        <f>U7/92</f>
        <v>1847.5108695652175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3.9174506113300658</v>
      </c>
      <c r="D9" s="179">
        <f t="shared" si="4"/>
        <v>4.5673472778225497</v>
      </c>
      <c r="E9" s="179">
        <f t="shared" si="4"/>
        <v>8.3030091941527004</v>
      </c>
      <c r="F9" s="179">
        <f t="shared" si="4"/>
        <v>6.0460355095860647</v>
      </c>
      <c r="G9" s="179">
        <f t="shared" si="4"/>
        <v>10.35102580912312</v>
      </c>
      <c r="H9" s="179">
        <f t="shared" si="4"/>
        <v>4.2009385476349044</v>
      </c>
      <c r="I9" s="179">
        <f t="shared" si="4"/>
        <v>4.6609272347653601</v>
      </c>
      <c r="J9" s="179">
        <f t="shared" si="4"/>
        <v>3.4508415846428111</v>
      </c>
      <c r="K9" s="179">
        <f t="shared" si="4"/>
        <v>5.5347912375850417</v>
      </c>
      <c r="L9" s="179">
        <f t="shared" si="4"/>
        <v>4.138357602013083</v>
      </c>
      <c r="M9" s="179">
        <f t="shared" si="4"/>
        <v>5.4349240399310572</v>
      </c>
      <c r="N9" s="179">
        <f t="shared" si="4"/>
        <v>6.1003930774565163</v>
      </c>
      <c r="O9" s="179">
        <f t="shared" si="4"/>
        <v>7.8523056373440454</v>
      </c>
      <c r="P9" s="179">
        <f t="shared" si="4"/>
        <v>2.4674088802903125</v>
      </c>
      <c r="Q9" s="179">
        <f t="shared" si="4"/>
        <v>2.1231095859810352</v>
      </c>
      <c r="R9" s="179">
        <f t="shared" si="4"/>
        <v>7.1479681282697038</v>
      </c>
      <c r="S9" s="179">
        <f t="shared" si="4"/>
        <v>7.1770726399061999</v>
      </c>
      <c r="T9" s="179">
        <f t="shared" si="4"/>
        <v>2.9875219090561043</v>
      </c>
      <c r="U9" s="180">
        <f t="shared" si="4"/>
        <v>3.5385714931093304</v>
      </c>
    </row>
    <row r="10" spans="1:21" ht="28.5" customHeight="1">
      <c r="A10" s="121" t="s">
        <v>71</v>
      </c>
      <c r="B10" s="157">
        <f>SUM(C10:U10)</f>
        <v>1659586</v>
      </c>
      <c r="C10" s="181">
        <v>64765</v>
      </c>
      <c r="D10" s="182">
        <v>75470</v>
      </c>
      <c r="E10" s="182">
        <v>138451</v>
      </c>
      <c r="F10" s="182">
        <v>106043</v>
      </c>
      <c r="G10" s="182">
        <v>177442</v>
      </c>
      <c r="H10" s="182">
        <v>68776</v>
      </c>
      <c r="I10" s="182">
        <v>75686</v>
      </c>
      <c r="J10" s="182">
        <v>56173</v>
      </c>
      <c r="K10" s="182">
        <v>88937</v>
      </c>
      <c r="L10" s="182">
        <v>67605</v>
      </c>
      <c r="M10" s="182">
        <v>89254</v>
      </c>
      <c r="N10" s="182">
        <v>99881</v>
      </c>
      <c r="O10" s="182">
        <v>128307</v>
      </c>
      <c r="P10" s="182">
        <v>42002</v>
      </c>
      <c r="Q10" s="182">
        <v>35225</v>
      </c>
      <c r="R10" s="182">
        <v>120004</v>
      </c>
      <c r="S10" s="182">
        <v>117490</v>
      </c>
      <c r="T10" s="182">
        <v>49382</v>
      </c>
      <c r="U10" s="183">
        <v>58693</v>
      </c>
    </row>
    <row r="11" spans="1:21" ht="27" customHeight="1">
      <c r="A11" s="113" t="s">
        <v>46</v>
      </c>
      <c r="B11" s="158">
        <f>B10/31</f>
        <v>53535.032258064515</v>
      </c>
      <c r="C11" s="184">
        <f>C10/31</f>
        <v>2089.1935483870966</v>
      </c>
      <c r="D11" s="185">
        <f>D10/31</f>
        <v>2434.516129032258</v>
      </c>
      <c r="E11" s="185">
        <f t="shared" ref="E11:T11" si="5">E10/31</f>
        <v>4466.1612903225805</v>
      </c>
      <c r="F11" s="185">
        <f t="shared" si="5"/>
        <v>3420.7419354838707</v>
      </c>
      <c r="G11" s="185">
        <f t="shared" si="5"/>
        <v>5723.9354838709678</v>
      </c>
      <c r="H11" s="185">
        <f t="shared" si="5"/>
        <v>2218.5806451612902</v>
      </c>
      <c r="I11" s="185">
        <f t="shared" si="5"/>
        <v>2441.483870967742</v>
      </c>
      <c r="J11" s="185">
        <f t="shared" si="5"/>
        <v>1812.0322580645161</v>
      </c>
      <c r="K11" s="185">
        <f t="shared" si="5"/>
        <v>2868.9354838709678</v>
      </c>
      <c r="L11" s="185">
        <f t="shared" si="5"/>
        <v>2180.8064516129034</v>
      </c>
      <c r="M11" s="185">
        <f t="shared" si="5"/>
        <v>2879.1612903225805</v>
      </c>
      <c r="N11" s="185">
        <f t="shared" si="5"/>
        <v>3221.9677419354839</v>
      </c>
      <c r="O11" s="185">
        <f t="shared" si="5"/>
        <v>4138.9354838709678</v>
      </c>
      <c r="P11" s="185">
        <f t="shared" si="5"/>
        <v>1354.9032258064517</v>
      </c>
      <c r="Q11" s="185">
        <f t="shared" si="5"/>
        <v>1136.2903225806451</v>
      </c>
      <c r="R11" s="185">
        <f t="shared" si="5"/>
        <v>3871.0967741935483</v>
      </c>
      <c r="S11" s="185">
        <f t="shared" si="5"/>
        <v>3790</v>
      </c>
      <c r="T11" s="185">
        <f t="shared" si="5"/>
        <v>1592.9677419354839</v>
      </c>
      <c r="U11" s="186">
        <f>U10/31</f>
        <v>1893.3225806451612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3.9024792930285019</v>
      </c>
      <c r="D12" s="188">
        <f t="shared" si="6"/>
        <v>4.5475196826196411</v>
      </c>
      <c r="E12" s="188">
        <f t="shared" si="6"/>
        <v>8.342502286714879</v>
      </c>
      <c r="F12" s="188">
        <f t="shared" si="6"/>
        <v>6.3897261124159872</v>
      </c>
      <c r="G12" s="188">
        <f t="shared" si="6"/>
        <v>10.691943653417178</v>
      </c>
      <c r="H12" s="188">
        <f t="shared" si="6"/>
        <v>4.1441660751536835</v>
      </c>
      <c r="I12" s="188">
        <f t="shared" si="6"/>
        <v>4.5605349767954175</v>
      </c>
      <c r="J12" s="188">
        <f t="shared" si="6"/>
        <v>3.3847598135920642</v>
      </c>
      <c r="K12" s="188">
        <f t="shared" si="6"/>
        <v>5.3589871208843656</v>
      </c>
      <c r="L12" s="188">
        <f t="shared" si="6"/>
        <v>4.0736063090433401</v>
      </c>
      <c r="M12" s="188">
        <f t="shared" si="6"/>
        <v>5.3780882702071482</v>
      </c>
      <c r="N12" s="188">
        <f t="shared" si="6"/>
        <v>6.0184286924570349</v>
      </c>
      <c r="O12" s="188">
        <f t="shared" si="6"/>
        <v>7.7312655083858264</v>
      </c>
      <c r="P12" s="188">
        <f t="shared" si="6"/>
        <v>2.5308721572729587</v>
      </c>
      <c r="Q12" s="188">
        <f t="shared" si="6"/>
        <v>2.1225173025079749</v>
      </c>
      <c r="R12" s="188">
        <f t="shared" si="6"/>
        <v>7.2309600105086451</v>
      </c>
      <c r="S12" s="188">
        <f t="shared" si="6"/>
        <v>7.0794764477405803</v>
      </c>
      <c r="T12" s="188">
        <f t="shared" si="6"/>
        <v>2.9755613749453178</v>
      </c>
      <c r="U12" s="189">
        <f t="shared" si="6"/>
        <v>3.5366049123094552</v>
      </c>
    </row>
    <row r="13" spans="1:21" ht="27.75" customHeight="1">
      <c r="A13" s="160" t="s">
        <v>72</v>
      </c>
      <c r="B13" s="161">
        <f>SUM(C13:U13)</f>
        <v>1535256</v>
      </c>
      <c r="C13" s="191">
        <v>59910</v>
      </c>
      <c r="D13" s="192">
        <v>70151</v>
      </c>
      <c r="E13" s="192">
        <v>131208</v>
      </c>
      <c r="F13" s="192">
        <v>89140</v>
      </c>
      <c r="G13" s="192">
        <v>153282</v>
      </c>
      <c r="H13" s="192">
        <v>64599</v>
      </c>
      <c r="I13" s="192">
        <v>72460</v>
      </c>
      <c r="J13" s="192">
        <v>52658</v>
      </c>
      <c r="K13" s="192">
        <v>82078</v>
      </c>
      <c r="L13" s="192">
        <v>64509</v>
      </c>
      <c r="M13" s="192">
        <v>84491</v>
      </c>
      <c r="N13" s="192">
        <v>93120</v>
      </c>
      <c r="O13" s="192">
        <v>121423</v>
      </c>
      <c r="P13" s="192">
        <v>38320</v>
      </c>
      <c r="Q13" s="192">
        <v>33103</v>
      </c>
      <c r="R13" s="192">
        <v>110642</v>
      </c>
      <c r="S13" s="192">
        <v>112784</v>
      </c>
      <c r="T13" s="192">
        <v>46319</v>
      </c>
      <c r="U13" s="193">
        <v>55059</v>
      </c>
    </row>
    <row r="14" spans="1:21" ht="26.25" customHeight="1">
      <c r="A14" s="113" t="s">
        <v>46</v>
      </c>
      <c r="B14" s="158">
        <f>B13/30</f>
        <v>51175.199999999997</v>
      </c>
      <c r="C14" s="184">
        <f>C13/30</f>
        <v>1997</v>
      </c>
      <c r="D14" s="185">
        <f>D13/30</f>
        <v>2338.3666666666668</v>
      </c>
      <c r="E14" s="185">
        <f t="shared" ref="E14:T14" si="7">E13/30</f>
        <v>4373.6000000000004</v>
      </c>
      <c r="F14" s="185">
        <f t="shared" si="7"/>
        <v>2971.3333333333335</v>
      </c>
      <c r="G14" s="185">
        <f t="shared" si="7"/>
        <v>5109.3999999999996</v>
      </c>
      <c r="H14" s="185">
        <f t="shared" si="7"/>
        <v>2153.3000000000002</v>
      </c>
      <c r="I14" s="185">
        <f t="shared" si="7"/>
        <v>2415.3333333333335</v>
      </c>
      <c r="J14" s="185">
        <f t="shared" si="7"/>
        <v>1755.2666666666667</v>
      </c>
      <c r="K14" s="185">
        <f t="shared" si="7"/>
        <v>2735.9333333333334</v>
      </c>
      <c r="L14" s="185">
        <f t="shared" si="7"/>
        <v>2150.3000000000002</v>
      </c>
      <c r="M14" s="185">
        <f t="shared" si="7"/>
        <v>2816.3666666666668</v>
      </c>
      <c r="N14" s="185">
        <f t="shared" si="7"/>
        <v>3104</v>
      </c>
      <c r="O14" s="185">
        <f t="shared" si="7"/>
        <v>4047.4333333333334</v>
      </c>
      <c r="P14" s="185">
        <f t="shared" si="7"/>
        <v>1277.3333333333333</v>
      </c>
      <c r="Q14" s="185">
        <f t="shared" si="7"/>
        <v>1103.4333333333334</v>
      </c>
      <c r="R14" s="185">
        <f t="shared" si="7"/>
        <v>3688.0666666666666</v>
      </c>
      <c r="S14" s="185">
        <f t="shared" si="7"/>
        <v>3759.4666666666667</v>
      </c>
      <c r="T14" s="185">
        <f t="shared" si="7"/>
        <v>1543.9666666666667</v>
      </c>
      <c r="U14" s="186">
        <f>U13/30</f>
        <v>1835.3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3.9022807922587508</v>
      </c>
      <c r="D15" s="195">
        <f t="shared" si="8"/>
        <v>4.5693356677974233</v>
      </c>
      <c r="E15" s="195">
        <f t="shared" si="8"/>
        <v>8.5463271272022396</v>
      </c>
      <c r="F15" s="195">
        <f t="shared" si="8"/>
        <v>5.806197793723002</v>
      </c>
      <c r="G15" s="195">
        <f t="shared" si="8"/>
        <v>9.9841329393925182</v>
      </c>
      <c r="H15" s="195">
        <f t="shared" si="8"/>
        <v>4.2077021682377413</v>
      </c>
      <c r="I15" s="195">
        <f t="shared" si="8"/>
        <v>4.7197340378412465</v>
      </c>
      <c r="J15" s="195">
        <f t="shared" si="8"/>
        <v>3.4299165741739488</v>
      </c>
      <c r="K15" s="195">
        <f t="shared" si="8"/>
        <v>5.3462093618263022</v>
      </c>
      <c r="L15" s="195">
        <f t="shared" si="8"/>
        <v>4.2018399537275872</v>
      </c>
      <c r="M15" s="195">
        <f t="shared" si="8"/>
        <v>5.5033818464151913</v>
      </c>
      <c r="N15" s="195">
        <f t="shared" si="8"/>
        <v>6.0654379465053383</v>
      </c>
      <c r="O15" s="195">
        <f t="shared" si="8"/>
        <v>7.9089741385150107</v>
      </c>
      <c r="P15" s="195">
        <f t="shared" si="8"/>
        <v>2.4960006669897399</v>
      </c>
      <c r="Q15" s="195">
        <f t="shared" si="8"/>
        <v>2.156187632551184</v>
      </c>
      <c r="R15" s="195">
        <f t="shared" si="8"/>
        <v>7.2067459759154167</v>
      </c>
      <c r="S15" s="195">
        <f t="shared" si="8"/>
        <v>7.3462666812570676</v>
      </c>
      <c r="T15" s="195">
        <f t="shared" si="8"/>
        <v>3.0170212655088147</v>
      </c>
      <c r="U15" s="196">
        <f t="shared" si="8"/>
        <v>3.5863074301614848</v>
      </c>
    </row>
    <row r="16" spans="1:21" ht="28.5" customHeight="1">
      <c r="A16" s="121" t="s">
        <v>73</v>
      </c>
      <c r="B16" s="157">
        <f>SUM(C16:U16)</f>
        <v>1608537</v>
      </c>
      <c r="C16" s="181">
        <v>63495</v>
      </c>
      <c r="D16" s="182">
        <v>73766</v>
      </c>
      <c r="E16" s="182">
        <v>129166</v>
      </c>
      <c r="F16" s="182">
        <v>95231</v>
      </c>
      <c r="G16" s="182">
        <v>166475</v>
      </c>
      <c r="H16" s="182">
        <v>68412</v>
      </c>
      <c r="I16" s="182">
        <v>75736</v>
      </c>
      <c r="J16" s="182">
        <v>56926</v>
      </c>
      <c r="K16" s="182">
        <v>94842</v>
      </c>
      <c r="L16" s="182">
        <v>66667</v>
      </c>
      <c r="M16" s="182">
        <v>87315</v>
      </c>
      <c r="N16" s="182">
        <v>100024</v>
      </c>
      <c r="O16" s="182">
        <v>127446</v>
      </c>
      <c r="P16" s="182">
        <v>38197</v>
      </c>
      <c r="Q16" s="182">
        <v>33653</v>
      </c>
      <c r="R16" s="182">
        <v>112698</v>
      </c>
      <c r="S16" s="182">
        <v>114468</v>
      </c>
      <c r="T16" s="182">
        <v>47801</v>
      </c>
      <c r="U16" s="183">
        <v>56219</v>
      </c>
    </row>
    <row r="17" spans="1:21" ht="27" customHeight="1">
      <c r="A17" s="113" t="s">
        <v>46</v>
      </c>
      <c r="B17" s="158">
        <f>B16/31</f>
        <v>51888.290322580644</v>
      </c>
      <c r="C17" s="184">
        <f>C16/31</f>
        <v>2048.2258064516127</v>
      </c>
      <c r="D17" s="185">
        <f>D16/31</f>
        <v>2379.5483870967741</v>
      </c>
      <c r="E17" s="185">
        <f t="shared" ref="E17:T17" si="9">E16/31</f>
        <v>4166.6451612903229</v>
      </c>
      <c r="F17" s="185">
        <f t="shared" si="9"/>
        <v>3071.9677419354839</v>
      </c>
      <c r="G17" s="185">
        <f t="shared" si="9"/>
        <v>5370.1612903225805</v>
      </c>
      <c r="H17" s="185">
        <f t="shared" si="9"/>
        <v>2206.8387096774195</v>
      </c>
      <c r="I17" s="185">
        <f t="shared" si="9"/>
        <v>2443.0967741935483</v>
      </c>
      <c r="J17" s="185">
        <f t="shared" si="9"/>
        <v>1836.3225806451612</v>
      </c>
      <c r="K17" s="185">
        <f t="shared" si="9"/>
        <v>3059.4193548387098</v>
      </c>
      <c r="L17" s="185">
        <f t="shared" si="9"/>
        <v>2150.5483870967741</v>
      </c>
      <c r="M17" s="185">
        <f t="shared" si="9"/>
        <v>2816.6129032258063</v>
      </c>
      <c r="N17" s="185">
        <f t="shared" si="9"/>
        <v>3226.5806451612902</v>
      </c>
      <c r="O17" s="185">
        <f t="shared" si="9"/>
        <v>4111.1612903225805</v>
      </c>
      <c r="P17" s="185">
        <f t="shared" si="9"/>
        <v>1232.1612903225807</v>
      </c>
      <c r="Q17" s="185">
        <f t="shared" si="9"/>
        <v>1085.5806451612902</v>
      </c>
      <c r="R17" s="185">
        <f t="shared" si="9"/>
        <v>3635.4193548387098</v>
      </c>
      <c r="S17" s="185">
        <f t="shared" si="9"/>
        <v>3692.516129032258</v>
      </c>
      <c r="T17" s="185">
        <f t="shared" si="9"/>
        <v>1541.9677419354839</v>
      </c>
      <c r="U17" s="186">
        <f>U16/31</f>
        <v>1813.516129032258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3.9473757830873639</v>
      </c>
      <c r="D18" s="198">
        <f t="shared" si="10"/>
        <v>4.5859063235722894</v>
      </c>
      <c r="E18" s="198">
        <f t="shared" si="10"/>
        <v>8.0300297723956628</v>
      </c>
      <c r="F18" s="198">
        <f t="shared" si="10"/>
        <v>5.9203487392580962</v>
      </c>
      <c r="G18" s="198">
        <f t="shared" si="10"/>
        <v>10.349466627127631</v>
      </c>
      <c r="H18" s="198">
        <f t="shared" si="10"/>
        <v>4.2530572812437644</v>
      </c>
      <c r="I18" s="198">
        <f t="shared" si="10"/>
        <v>4.7083778613734095</v>
      </c>
      <c r="J18" s="198">
        <f t="shared" si="10"/>
        <v>3.5389922643992646</v>
      </c>
      <c r="K18" s="198">
        <f t="shared" si="10"/>
        <v>5.8961652731643728</v>
      </c>
      <c r="L18" s="198">
        <f t="shared" si="10"/>
        <v>4.1445736094351568</v>
      </c>
      <c r="M18" s="198">
        <f t="shared" si="10"/>
        <v>5.4282245294948144</v>
      </c>
      <c r="N18" s="198">
        <f t="shared" si="10"/>
        <v>6.2183213690452881</v>
      </c>
      <c r="O18" s="198">
        <f t="shared" si="10"/>
        <v>7.9231003079195563</v>
      </c>
      <c r="P18" s="198">
        <f t="shared" si="10"/>
        <v>2.3746422991824252</v>
      </c>
      <c r="Q18" s="198">
        <f t="shared" si="10"/>
        <v>2.0921495744269483</v>
      </c>
      <c r="R18" s="198">
        <f t="shared" si="10"/>
        <v>7.0062423183302593</v>
      </c>
      <c r="S18" s="198">
        <f t="shared" si="10"/>
        <v>7.116280197471367</v>
      </c>
      <c r="T18" s="198">
        <f t="shared" si="10"/>
        <v>2.9717065880362092</v>
      </c>
      <c r="U18" s="199">
        <f t="shared" si="10"/>
        <v>3.4950392810361217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B14" sqref="B14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4480617</v>
      </c>
      <c r="C4" s="324">
        <f>SUM(C7,C10,C13)</f>
        <v>175633</v>
      </c>
      <c r="D4" s="324">
        <f>SUM(D7,D10,D13)</f>
        <v>194827</v>
      </c>
      <c r="E4" s="324">
        <f t="shared" ref="E4:T4" si="0">SUM(E7,E10,E13)</f>
        <v>366369</v>
      </c>
      <c r="F4" s="324">
        <f t="shared" si="0"/>
        <v>275399</v>
      </c>
      <c r="G4" s="324">
        <f t="shared" si="0"/>
        <v>456440</v>
      </c>
      <c r="H4" s="324">
        <f t="shared" si="0"/>
        <v>193965</v>
      </c>
      <c r="I4" s="324">
        <f t="shared" si="0"/>
        <v>213904</v>
      </c>
      <c r="J4" s="324">
        <f t="shared" si="0"/>
        <v>159772</v>
      </c>
      <c r="K4" s="324">
        <f t="shared" si="0"/>
        <v>241255</v>
      </c>
      <c r="L4" s="324">
        <f t="shared" si="0"/>
        <v>186705</v>
      </c>
      <c r="M4" s="324">
        <f t="shared" si="0"/>
        <v>243957</v>
      </c>
      <c r="N4" s="324">
        <f t="shared" si="0"/>
        <v>281065</v>
      </c>
      <c r="O4" s="324">
        <f t="shared" si="0"/>
        <v>359952</v>
      </c>
      <c r="P4" s="324">
        <f t="shared" si="0"/>
        <v>97058</v>
      </c>
      <c r="Q4" s="324">
        <f t="shared" si="0"/>
        <v>94380</v>
      </c>
      <c r="R4" s="324">
        <f t="shared" si="0"/>
        <v>311947</v>
      </c>
      <c r="S4" s="324">
        <f t="shared" si="0"/>
        <v>330519</v>
      </c>
      <c r="T4" s="324">
        <f t="shared" si="0"/>
        <v>135638</v>
      </c>
      <c r="U4" s="325">
        <f>SUM(U7,U10,U13)</f>
        <v>161832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60">
        <f>B4/91</f>
        <v>49237.54945054945</v>
      </c>
      <c r="C5" s="360">
        <f>C4/91</f>
        <v>1930.032967032967</v>
      </c>
      <c r="D5" s="360">
        <f t="shared" ref="D5:U5" si="1">D4/91</f>
        <v>2140.9560439560441</v>
      </c>
      <c r="E5" s="360">
        <f t="shared" si="1"/>
        <v>4026.032967032967</v>
      </c>
      <c r="F5" s="360">
        <f t="shared" si="1"/>
        <v>3026.3626373626375</v>
      </c>
      <c r="G5" s="360">
        <f t="shared" si="1"/>
        <v>5015.8241758241757</v>
      </c>
      <c r="H5" s="360">
        <f t="shared" si="1"/>
        <v>2131.4835164835163</v>
      </c>
      <c r="I5" s="360">
        <f t="shared" si="1"/>
        <v>2350.5934065934066</v>
      </c>
      <c r="J5" s="360">
        <f t="shared" si="1"/>
        <v>1755.7362637362637</v>
      </c>
      <c r="K5" s="360">
        <f t="shared" si="1"/>
        <v>2651.1538461538462</v>
      </c>
      <c r="L5" s="360">
        <f t="shared" si="1"/>
        <v>2051.7032967032969</v>
      </c>
      <c r="M5" s="360">
        <f t="shared" si="1"/>
        <v>2680.8461538461538</v>
      </c>
      <c r="N5" s="360">
        <f t="shared" si="1"/>
        <v>3088.6263736263736</v>
      </c>
      <c r="O5" s="360">
        <f t="shared" si="1"/>
        <v>3955.5164835164837</v>
      </c>
      <c r="P5" s="360">
        <f t="shared" si="1"/>
        <v>1066.5714285714287</v>
      </c>
      <c r="Q5" s="360">
        <f t="shared" si="1"/>
        <v>1037.1428571428571</v>
      </c>
      <c r="R5" s="360">
        <f t="shared" si="1"/>
        <v>3427.9890109890111</v>
      </c>
      <c r="S5" s="360">
        <f t="shared" si="1"/>
        <v>3632.0769230769229</v>
      </c>
      <c r="T5" s="360">
        <f t="shared" si="1"/>
        <v>1490.5274725274726</v>
      </c>
      <c r="U5" s="360">
        <f t="shared" si="1"/>
        <v>1778.3736263736264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>C5/$B$5*100</f>
        <v>3.9198396113749512</v>
      </c>
      <c r="D6" s="328">
        <f t="shared" ref="D6:U6" si="2">D5/$B$5*100</f>
        <v>4.3482181137106792</v>
      </c>
      <c r="E6" s="328">
        <f>E5/$B$5*100</f>
        <v>8.1767533355339239</v>
      </c>
      <c r="F6" s="328">
        <f t="shared" si="2"/>
        <v>6.1464525979346156</v>
      </c>
      <c r="G6" s="328">
        <f t="shared" si="2"/>
        <v>10.186989872153768</v>
      </c>
      <c r="H6" s="328">
        <f t="shared" si="2"/>
        <v>4.3289796918594021</v>
      </c>
      <c r="I6" s="328">
        <f t="shared" si="2"/>
        <v>4.7739853685329496</v>
      </c>
      <c r="J6" s="328">
        <f t="shared" si="2"/>
        <v>3.5658481856405042</v>
      </c>
      <c r="K6" s="328">
        <f t="shared" si="2"/>
        <v>5.3844146911016946</v>
      </c>
      <c r="L6" s="328">
        <f t="shared" si="2"/>
        <v>4.1669484358962174</v>
      </c>
      <c r="M6" s="328">
        <f t="shared" si="2"/>
        <v>5.4447188858141633</v>
      </c>
      <c r="N6" s="328">
        <f t="shared" si="2"/>
        <v>6.2729083963213101</v>
      </c>
      <c r="O6" s="328">
        <f t="shared" si="2"/>
        <v>8.0335364526805133</v>
      </c>
      <c r="P6" s="328">
        <f t="shared" si="2"/>
        <v>2.1661748817182991</v>
      </c>
      <c r="Q6" s="328">
        <f t="shared" si="2"/>
        <v>2.1064063275214107</v>
      </c>
      <c r="R6" s="328">
        <f t="shared" si="2"/>
        <v>6.9621438297448766</v>
      </c>
      <c r="S6" s="328">
        <f t="shared" si="2"/>
        <v>7.3766403153851359</v>
      </c>
      <c r="T6" s="328">
        <f t="shared" si="2"/>
        <v>3.0272170105144003</v>
      </c>
      <c r="U6" s="329">
        <f t="shared" si="2"/>
        <v>3.611823996561188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1510640</v>
      </c>
      <c r="C7" s="320">
        <v>60248</v>
      </c>
      <c r="D7" s="320">
        <v>62894</v>
      </c>
      <c r="E7" s="320">
        <v>120839</v>
      </c>
      <c r="F7" s="320">
        <v>93797</v>
      </c>
      <c r="G7" s="320">
        <v>152606</v>
      </c>
      <c r="H7" s="320">
        <v>66538</v>
      </c>
      <c r="I7" s="320">
        <v>72747</v>
      </c>
      <c r="J7" s="320">
        <v>54645</v>
      </c>
      <c r="K7" s="320">
        <v>82420</v>
      </c>
      <c r="L7" s="320">
        <v>62990</v>
      </c>
      <c r="M7" s="320">
        <v>81965</v>
      </c>
      <c r="N7" s="320">
        <v>96260</v>
      </c>
      <c r="O7" s="320">
        <v>123377</v>
      </c>
      <c r="P7" s="320">
        <v>32730</v>
      </c>
      <c r="Q7" s="320">
        <v>31361</v>
      </c>
      <c r="R7" s="320">
        <v>100706</v>
      </c>
      <c r="S7" s="320">
        <v>114366</v>
      </c>
      <c r="T7" s="320">
        <v>43884</v>
      </c>
      <c r="U7" s="321">
        <v>56267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48730.322580645159</v>
      </c>
      <c r="C8" s="309">
        <f>C7/31</f>
        <v>1943.483870967742</v>
      </c>
      <c r="D8" s="309">
        <f t="shared" ref="D8:U8" si="3">D7/31</f>
        <v>2028.8387096774193</v>
      </c>
      <c r="E8" s="309">
        <f t="shared" si="3"/>
        <v>3898.0322580645161</v>
      </c>
      <c r="F8" s="309">
        <f t="shared" si="3"/>
        <v>3025.7096774193546</v>
      </c>
      <c r="G8" s="309">
        <f t="shared" si="3"/>
        <v>4922.7741935483873</v>
      </c>
      <c r="H8" s="309">
        <f t="shared" si="3"/>
        <v>2146.3870967741937</v>
      </c>
      <c r="I8" s="309">
        <f t="shared" si="3"/>
        <v>2346.6774193548385</v>
      </c>
      <c r="J8" s="309">
        <f t="shared" si="3"/>
        <v>1762.741935483871</v>
      </c>
      <c r="K8" s="309">
        <f t="shared" si="3"/>
        <v>2658.7096774193546</v>
      </c>
      <c r="L8" s="309">
        <f t="shared" si="3"/>
        <v>2031.9354838709678</v>
      </c>
      <c r="M8" s="309">
        <f t="shared" si="3"/>
        <v>2644.0322580645161</v>
      </c>
      <c r="N8" s="309">
        <f t="shared" si="3"/>
        <v>3105.1612903225805</v>
      </c>
      <c r="O8" s="309">
        <f t="shared" si="3"/>
        <v>3979.9032258064517</v>
      </c>
      <c r="P8" s="309">
        <f t="shared" si="3"/>
        <v>1055.8064516129032</v>
      </c>
      <c r="Q8" s="309">
        <f t="shared" si="3"/>
        <v>1011.6451612903226</v>
      </c>
      <c r="R8" s="309">
        <f t="shared" si="3"/>
        <v>3248.5806451612902</v>
      </c>
      <c r="S8" s="309">
        <f t="shared" si="3"/>
        <v>3689.2258064516127</v>
      </c>
      <c r="T8" s="309">
        <f t="shared" si="3"/>
        <v>1415.6129032258063</v>
      </c>
      <c r="U8" s="311">
        <f t="shared" si="3"/>
        <v>1815.0645161290322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>C8/$B$8*100</f>
        <v>3.9882433935285713</v>
      </c>
      <c r="D9" s="332">
        <f t="shared" ref="D9:U9" si="4">D8/$B$8*100</f>
        <v>4.1634009426468248</v>
      </c>
      <c r="E9" s="332">
        <f t="shared" si="4"/>
        <v>7.9991923952761752</v>
      </c>
      <c r="F9" s="332">
        <f t="shared" si="4"/>
        <v>6.2090901869406343</v>
      </c>
      <c r="G9" s="332">
        <f t="shared" si="4"/>
        <v>10.102075941322884</v>
      </c>
      <c r="H9" s="332">
        <f t="shared" si="4"/>
        <v>4.4046232060583597</v>
      </c>
      <c r="I9" s="332">
        <f t="shared" si="4"/>
        <v>4.8156410527988136</v>
      </c>
      <c r="J9" s="332">
        <f t="shared" si="4"/>
        <v>3.6173409945453585</v>
      </c>
      <c r="K9" s="332">
        <f t="shared" si="4"/>
        <v>5.4559656834189481</v>
      </c>
      <c r="L9" s="332">
        <f t="shared" si="4"/>
        <v>4.1697558650638147</v>
      </c>
      <c r="M9" s="332">
        <f t="shared" si="4"/>
        <v>5.4258459990467616</v>
      </c>
      <c r="N9" s="332">
        <f t="shared" si="4"/>
        <v>6.3721336652015044</v>
      </c>
      <c r="O9" s="332">
        <f t="shared" si="4"/>
        <v>8.1672006566753161</v>
      </c>
      <c r="P9" s="332">
        <f t="shared" si="4"/>
        <v>2.166631361542128</v>
      </c>
      <c r="Q9" s="332">
        <f t="shared" si="4"/>
        <v>2.0760075199915269</v>
      </c>
      <c r="R9" s="332">
        <f t="shared" si="4"/>
        <v>6.6664460096382996</v>
      </c>
      <c r="S9" s="332">
        <f t="shared" si="4"/>
        <v>7.5706985118889998</v>
      </c>
      <c r="T9" s="332">
        <f t="shared" si="4"/>
        <v>2.9049939098660169</v>
      </c>
      <c r="U9" s="333">
        <f t="shared" si="4"/>
        <v>3.7247127045490651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1350132</v>
      </c>
      <c r="C10" s="336">
        <v>54430</v>
      </c>
      <c r="D10" s="336">
        <v>56876</v>
      </c>
      <c r="E10" s="336">
        <v>104402</v>
      </c>
      <c r="F10" s="336">
        <v>87184</v>
      </c>
      <c r="G10" s="336">
        <v>144073</v>
      </c>
      <c r="H10" s="336">
        <v>57474</v>
      </c>
      <c r="I10" s="336">
        <v>65628</v>
      </c>
      <c r="J10" s="336">
        <v>48116</v>
      </c>
      <c r="K10" s="336">
        <v>72857</v>
      </c>
      <c r="L10" s="336">
        <v>55697</v>
      </c>
      <c r="M10" s="336">
        <v>72087</v>
      </c>
      <c r="N10" s="336">
        <v>82709</v>
      </c>
      <c r="O10" s="336">
        <v>108310</v>
      </c>
      <c r="P10" s="336">
        <v>28678</v>
      </c>
      <c r="Q10" s="336">
        <v>28414</v>
      </c>
      <c r="R10" s="336">
        <v>92556</v>
      </c>
      <c r="S10" s="336">
        <v>103088</v>
      </c>
      <c r="T10" s="336">
        <v>40334</v>
      </c>
      <c r="U10" s="337">
        <v>47219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58">
        <f>B10/29</f>
        <v>46556.275862068964</v>
      </c>
      <c r="C11" s="358">
        <f>C10/29</f>
        <v>1876.8965517241379</v>
      </c>
      <c r="D11" s="358">
        <f t="shared" ref="D11:U11" si="5">D10/29</f>
        <v>1961.2413793103449</v>
      </c>
      <c r="E11" s="358">
        <f t="shared" si="5"/>
        <v>3600.0689655172414</v>
      </c>
      <c r="F11" s="358">
        <f t="shared" si="5"/>
        <v>3006.344827586207</v>
      </c>
      <c r="G11" s="358">
        <f t="shared" si="5"/>
        <v>4968.0344827586205</v>
      </c>
      <c r="H11" s="358">
        <f t="shared" si="5"/>
        <v>1981.8620689655172</v>
      </c>
      <c r="I11" s="358">
        <f t="shared" si="5"/>
        <v>2263.0344827586205</v>
      </c>
      <c r="J11" s="358">
        <f t="shared" si="5"/>
        <v>1659.1724137931035</v>
      </c>
      <c r="K11" s="358">
        <f t="shared" si="5"/>
        <v>2512.3103448275861</v>
      </c>
      <c r="L11" s="358">
        <f t="shared" si="5"/>
        <v>1920.5862068965516</v>
      </c>
      <c r="M11" s="358">
        <f t="shared" si="5"/>
        <v>2485.7586206896553</v>
      </c>
      <c r="N11" s="358">
        <f t="shared" si="5"/>
        <v>2852.0344827586205</v>
      </c>
      <c r="O11" s="358">
        <f t="shared" si="5"/>
        <v>3734.8275862068967</v>
      </c>
      <c r="P11" s="358">
        <f t="shared" si="5"/>
        <v>988.89655172413791</v>
      </c>
      <c r="Q11" s="358">
        <f t="shared" si="5"/>
        <v>979.79310344827582</v>
      </c>
      <c r="R11" s="358">
        <f t="shared" si="5"/>
        <v>3191.5862068965516</v>
      </c>
      <c r="S11" s="358">
        <f t="shared" si="5"/>
        <v>3554.7586206896553</v>
      </c>
      <c r="T11" s="358">
        <f t="shared" si="5"/>
        <v>1390.8275862068965</v>
      </c>
      <c r="U11" s="359">
        <f t="shared" si="5"/>
        <v>1628.2413793103449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>C11/$B$11*100</f>
        <v>4.0314576648801745</v>
      </c>
      <c r="D12" s="340">
        <f t="shared" ref="D12:U12" si="6">D11/$B$11*100</f>
        <v>4.2126251359126368</v>
      </c>
      <c r="E12" s="340">
        <f t="shared" si="6"/>
        <v>7.7327253927764099</v>
      </c>
      <c r="F12" s="340">
        <f t="shared" si="6"/>
        <v>6.4574426796787279</v>
      </c>
      <c r="G12" s="340">
        <f t="shared" si="6"/>
        <v>10.671030684407153</v>
      </c>
      <c r="H12" s="340">
        <f t="shared" si="6"/>
        <v>4.2569171014389706</v>
      </c>
      <c r="I12" s="340">
        <f t="shared" si="6"/>
        <v>4.8608580494351665</v>
      </c>
      <c r="J12" s="340">
        <f t="shared" si="6"/>
        <v>3.5637996877342362</v>
      </c>
      <c r="K12" s="340">
        <f t="shared" si="6"/>
        <v>5.3962871778463146</v>
      </c>
      <c r="L12" s="340">
        <f t="shared" si="6"/>
        <v>4.1253003410036948</v>
      </c>
      <c r="M12" s="340">
        <f t="shared" si="6"/>
        <v>5.3392557172187614</v>
      </c>
      <c r="N12" s="340">
        <f t="shared" si="6"/>
        <v>6.125993606551063</v>
      </c>
      <c r="O12" s="340">
        <f t="shared" si="6"/>
        <v>8.0221785721692402</v>
      </c>
      <c r="P12" s="340">
        <f t="shared" si="6"/>
        <v>2.124088607632439</v>
      </c>
      <c r="Q12" s="340">
        <f t="shared" si="6"/>
        <v>2.1045349639887063</v>
      </c>
      <c r="R12" s="340">
        <f t="shared" si="6"/>
        <v>6.8553297010958927</v>
      </c>
      <c r="S12" s="340">
        <f t="shared" si="6"/>
        <v>7.6354015755496514</v>
      </c>
      <c r="T12" s="340">
        <f t="shared" si="6"/>
        <v>2.987411601236027</v>
      </c>
      <c r="U12" s="341">
        <f t="shared" si="6"/>
        <v>3.4973617394447363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1619845</v>
      </c>
      <c r="C13" s="320">
        <v>60955</v>
      </c>
      <c r="D13" s="320">
        <v>75057</v>
      </c>
      <c r="E13" s="320">
        <v>141128</v>
      </c>
      <c r="F13" s="320">
        <v>94418</v>
      </c>
      <c r="G13" s="320">
        <v>159761</v>
      </c>
      <c r="H13" s="320">
        <v>69953</v>
      </c>
      <c r="I13" s="320">
        <v>75529</v>
      </c>
      <c r="J13" s="320">
        <v>57011</v>
      </c>
      <c r="K13" s="320">
        <v>85978</v>
      </c>
      <c r="L13" s="320">
        <v>68018</v>
      </c>
      <c r="M13" s="320">
        <v>89905</v>
      </c>
      <c r="N13" s="320">
        <v>102096</v>
      </c>
      <c r="O13" s="320">
        <v>128265</v>
      </c>
      <c r="P13" s="320">
        <v>35650</v>
      </c>
      <c r="Q13" s="320">
        <v>34605</v>
      </c>
      <c r="R13" s="320">
        <v>118685</v>
      </c>
      <c r="S13" s="320">
        <v>113065</v>
      </c>
      <c r="T13" s="320">
        <v>51420</v>
      </c>
      <c r="U13" s="321">
        <v>58346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52253.06451612903</v>
      </c>
      <c r="C14" s="309">
        <f t="shared" ref="C14:U14" si="7">C13/31</f>
        <v>1966.2903225806451</v>
      </c>
      <c r="D14" s="309">
        <f t="shared" si="7"/>
        <v>2421.1935483870966</v>
      </c>
      <c r="E14" s="309">
        <f t="shared" si="7"/>
        <v>4552.5161290322585</v>
      </c>
      <c r="F14" s="309">
        <f t="shared" si="7"/>
        <v>3045.7419354838707</v>
      </c>
      <c r="G14" s="309">
        <f t="shared" si="7"/>
        <v>5153.5806451612907</v>
      </c>
      <c r="H14" s="309">
        <f t="shared" si="7"/>
        <v>2256.5483870967741</v>
      </c>
      <c r="I14" s="309">
        <f t="shared" si="7"/>
        <v>2436.4193548387098</v>
      </c>
      <c r="J14" s="309">
        <f t="shared" si="7"/>
        <v>1839.0645161290322</v>
      </c>
      <c r="K14" s="309">
        <f t="shared" si="7"/>
        <v>2773.483870967742</v>
      </c>
      <c r="L14" s="309">
        <f t="shared" si="7"/>
        <v>2194.1290322580644</v>
      </c>
      <c r="M14" s="309">
        <f t="shared" si="7"/>
        <v>2900.1612903225805</v>
      </c>
      <c r="N14" s="309">
        <f t="shared" si="7"/>
        <v>3293.4193548387098</v>
      </c>
      <c r="O14" s="309">
        <f t="shared" si="7"/>
        <v>4137.5806451612907</v>
      </c>
      <c r="P14" s="309">
        <f t="shared" si="7"/>
        <v>1150</v>
      </c>
      <c r="Q14" s="309">
        <f t="shared" si="7"/>
        <v>1116.2903225806451</v>
      </c>
      <c r="R14" s="309">
        <f t="shared" si="7"/>
        <v>3828.5483870967741</v>
      </c>
      <c r="S14" s="309">
        <f t="shared" si="7"/>
        <v>3647.2580645161293</v>
      </c>
      <c r="T14" s="309">
        <f t="shared" si="7"/>
        <v>1658.7096774193549</v>
      </c>
      <c r="U14" s="311">
        <f t="shared" si="7"/>
        <v>1882.1290322580646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>C14/$B$14*100</f>
        <v>3.7630143624852992</v>
      </c>
      <c r="D15" s="314">
        <f>D14/$B$14*100</f>
        <v>4.6335914856051037</v>
      </c>
      <c r="E15" s="314">
        <f t="shared" ref="E15:U15" si="8">E14/$B$14*100</f>
        <v>8.7124385357858323</v>
      </c>
      <c r="F15" s="314">
        <f t="shared" si="8"/>
        <v>5.8288293015689776</v>
      </c>
      <c r="G15" s="314">
        <f t="shared" si="8"/>
        <v>9.8627337800838966</v>
      </c>
      <c r="H15" s="314">
        <f t="shared" si="8"/>
        <v>4.3184996095305417</v>
      </c>
      <c r="I15" s="314">
        <f t="shared" si="8"/>
        <v>4.6627300760257926</v>
      </c>
      <c r="J15" s="314">
        <f t="shared" si="8"/>
        <v>3.5195342764276827</v>
      </c>
      <c r="K15" s="314">
        <f t="shared" si="8"/>
        <v>5.3077917948939559</v>
      </c>
      <c r="L15" s="314">
        <f t="shared" si="8"/>
        <v>4.1990437356660664</v>
      </c>
      <c r="M15" s="314">
        <f t="shared" si="8"/>
        <v>5.5502223978220142</v>
      </c>
      <c r="N15" s="314">
        <f t="shared" si="8"/>
        <v>6.3028252703190732</v>
      </c>
      <c r="O15" s="314">
        <f t="shared" si="8"/>
        <v>7.9183502125203349</v>
      </c>
      <c r="P15" s="314">
        <f t="shared" si="8"/>
        <v>2.2008278569863164</v>
      </c>
      <c r="Q15" s="314">
        <f t="shared" si="8"/>
        <v>2.1363155116693266</v>
      </c>
      <c r="R15" s="314">
        <f t="shared" si="8"/>
        <v>7.3269356018631413</v>
      </c>
      <c r="S15" s="314">
        <f t="shared" si="8"/>
        <v>6.979988826091386</v>
      </c>
      <c r="T15" s="314">
        <f t="shared" si="8"/>
        <v>3.1743777954063508</v>
      </c>
      <c r="U15" s="315">
        <f t="shared" si="8"/>
        <v>3.6019495692489101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workbookViewId="0">
      <selection activeCell="D5" sqref="D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7" s="361" customFormat="1" ht="27.75" customHeight="1">
      <c r="A4" s="364" t="s">
        <v>68</v>
      </c>
      <c r="B4" s="375">
        <f>'2016.1분기'!B4+'2016.2분기'!B7</f>
        <v>9313206</v>
      </c>
      <c r="C4" s="365">
        <f>'2016.1분기'!C4+'2016.2분기'!C7</f>
        <v>362113</v>
      </c>
      <c r="D4" s="365">
        <f>'2016.1분기'!D4+'2016.2분기'!D7</f>
        <v>414360</v>
      </c>
      <c r="E4" s="365">
        <f>'2016.1분기'!E4+'2016.2분기'!E7</f>
        <v>777569</v>
      </c>
      <c r="F4" s="365">
        <f>'2016.1분기'!F4+'2016.2분기'!F7</f>
        <v>562814</v>
      </c>
      <c r="G4" s="365">
        <f>'2016.1분기'!G4+'2016.2분기'!G7</f>
        <v>934827</v>
      </c>
      <c r="H4" s="365">
        <f>'2016.1분기'!H4+'2016.2분기'!H7</f>
        <v>394979</v>
      </c>
      <c r="I4" s="365">
        <f>'2016.1분기'!I4+'2016.2분기'!I7</f>
        <v>443317</v>
      </c>
      <c r="J4" s="365">
        <f>'2016.1분기'!J4+'2016.2분기'!J7</f>
        <v>325107</v>
      </c>
      <c r="K4" s="365">
        <f>'2016.1분기'!K4+'2016.2분기'!K7</f>
        <v>509101</v>
      </c>
      <c r="L4" s="365">
        <f>'2016.1분기'!L4+'2016.2분기'!L7</f>
        <v>393827</v>
      </c>
      <c r="M4" s="365">
        <f>'2016.1분기'!M4+'2016.2분기'!M7</f>
        <v>504027</v>
      </c>
      <c r="N4" s="365">
        <f>'2016.1분기'!N4+'2016.2분기'!N7</f>
        <v>584709</v>
      </c>
      <c r="O4" s="365">
        <f>'2016.1분기'!O4+'2016.2분기'!O7</f>
        <v>735468</v>
      </c>
      <c r="P4" s="365">
        <f>'2016.1분기'!P4+'2016.2분기'!P7</f>
        <v>207589</v>
      </c>
      <c r="Q4" s="365">
        <f>'2016.1분기'!Q4+'2016.2분기'!Q7</f>
        <v>197429</v>
      </c>
      <c r="R4" s="365">
        <f>'2016.1분기'!R4+'2016.2분기'!R7</f>
        <v>653655</v>
      </c>
      <c r="S4" s="365">
        <f>'2016.1분기'!S4+'2016.2분기'!S7</f>
        <v>689370</v>
      </c>
      <c r="T4" s="365">
        <f>'2016.1분기'!T4+'2016.2분기'!T7</f>
        <v>285821</v>
      </c>
      <c r="U4" s="366">
        <f>'2016.1분기'!U4+'2016.2분기'!U7</f>
        <v>337124</v>
      </c>
    </row>
    <row r="5" spans="1:27" s="361" customFormat="1" ht="27.75" customHeight="1">
      <c r="A5" s="367" t="s">
        <v>4</v>
      </c>
      <c r="B5" s="377">
        <f>B4/182</f>
        <v>51171.461538461539</v>
      </c>
      <c r="C5" s="377">
        <f>C4/182</f>
        <v>1989.631868131868</v>
      </c>
      <c r="D5" s="377">
        <f t="shared" ref="D5:U5" si="0">D4/182</f>
        <v>2276.7032967032969</v>
      </c>
      <c r="E5" s="377">
        <f t="shared" si="0"/>
        <v>4272.3571428571431</v>
      </c>
      <c r="F5" s="377">
        <f t="shared" si="0"/>
        <v>3092.3846153846152</v>
      </c>
      <c r="G5" s="377">
        <f t="shared" si="0"/>
        <v>5136.4120879120883</v>
      </c>
      <c r="H5" s="377">
        <f t="shared" si="0"/>
        <v>2170.2142857142858</v>
      </c>
      <c r="I5" s="377">
        <f t="shared" si="0"/>
        <v>2435.8076923076924</v>
      </c>
      <c r="J5" s="377">
        <f t="shared" si="0"/>
        <v>1786.3021978021977</v>
      </c>
      <c r="K5" s="377">
        <f t="shared" si="0"/>
        <v>2797.2582417582416</v>
      </c>
      <c r="L5" s="377">
        <f t="shared" si="0"/>
        <v>2163.8846153846152</v>
      </c>
      <c r="M5" s="377">
        <f t="shared" si="0"/>
        <v>2769.3791208791208</v>
      </c>
      <c r="N5" s="377">
        <f t="shared" si="0"/>
        <v>3212.6868131868132</v>
      </c>
      <c r="O5" s="377">
        <f t="shared" si="0"/>
        <v>4041.032967032967</v>
      </c>
      <c r="P5" s="377">
        <f t="shared" si="0"/>
        <v>1140.598901098901</v>
      </c>
      <c r="Q5" s="377">
        <f t="shared" si="0"/>
        <v>1084.7747252747254</v>
      </c>
      <c r="R5" s="377">
        <f t="shared" si="0"/>
        <v>3591.5109890109889</v>
      </c>
      <c r="S5" s="377">
        <f t="shared" si="0"/>
        <v>3787.7472527472528</v>
      </c>
      <c r="T5" s="377">
        <f t="shared" si="0"/>
        <v>1570.4450549450548</v>
      </c>
      <c r="U5" s="378">
        <f t="shared" si="0"/>
        <v>1852.3296703296703</v>
      </c>
    </row>
    <row r="6" spans="1:27" s="361" customFormat="1" ht="27.75" customHeight="1" thickBot="1">
      <c r="A6" s="368" t="s">
        <v>5</v>
      </c>
      <c r="B6" s="376">
        <f>B5/$B$5*100</f>
        <v>100</v>
      </c>
      <c r="C6" s="369">
        <f t="shared" ref="C6:U6" si="1">C5/$B$5*100</f>
        <v>3.8881669749385979</v>
      </c>
      <c r="D6" s="369">
        <f t="shared" si="1"/>
        <v>4.4491660551694023</v>
      </c>
      <c r="E6" s="369">
        <f t="shared" si="1"/>
        <v>8.3491012654503738</v>
      </c>
      <c r="F6" s="369">
        <f t="shared" si="1"/>
        <v>6.0431821222466242</v>
      </c>
      <c r="G6" s="369">
        <f t="shared" si="1"/>
        <v>10.03764976314279</v>
      </c>
      <c r="H6" s="369">
        <f t="shared" si="1"/>
        <v>4.2410637110357055</v>
      </c>
      <c r="I6" s="369">
        <f t="shared" si="1"/>
        <v>4.7600901343747797</v>
      </c>
      <c r="J6" s="369">
        <f t="shared" si="1"/>
        <v>3.4908172330774172</v>
      </c>
      <c r="K6" s="369">
        <f t="shared" si="1"/>
        <v>5.4664419535012971</v>
      </c>
      <c r="L6" s="369">
        <f t="shared" si="1"/>
        <v>4.2286941789970074</v>
      </c>
      <c r="M6" s="369">
        <f t="shared" si="1"/>
        <v>5.411960177837793</v>
      </c>
      <c r="N6" s="369">
        <f t="shared" si="1"/>
        <v>6.2782783930689385</v>
      </c>
      <c r="O6" s="369">
        <f t="shared" si="1"/>
        <v>7.8970442616645649</v>
      </c>
      <c r="P6" s="369">
        <f t="shared" si="1"/>
        <v>2.2289746409560789</v>
      </c>
      <c r="Q6" s="369">
        <f t="shared" si="1"/>
        <v>2.1198822403370015</v>
      </c>
      <c r="R6" s="369">
        <f t="shared" si="1"/>
        <v>7.0185820006558428</v>
      </c>
      <c r="S6" s="369">
        <f t="shared" si="1"/>
        <v>7.4020697061785174</v>
      </c>
      <c r="T6" s="369">
        <f t="shared" si="1"/>
        <v>3.0689861257229785</v>
      </c>
      <c r="U6" s="370">
        <f t="shared" si="1"/>
        <v>3.6198490616442931</v>
      </c>
    </row>
    <row r="7" spans="1:27" s="25" customFormat="1" ht="22.5" customHeight="1" thickTop="1">
      <c r="A7" s="322" t="s">
        <v>70</v>
      </c>
      <c r="B7" s="323">
        <f>SUM(C7:U7)</f>
        <v>4832589</v>
      </c>
      <c r="C7" s="324">
        <f>SUM(C10,C13,C16)</f>
        <v>186480</v>
      </c>
      <c r="D7" s="324">
        <f t="shared" ref="D7:T7" si="2">SUM(D10,D13,D16)</f>
        <v>219533</v>
      </c>
      <c r="E7" s="324">
        <f t="shared" si="2"/>
        <v>411200</v>
      </c>
      <c r="F7" s="324">
        <f t="shared" si="2"/>
        <v>287415</v>
      </c>
      <c r="G7" s="324">
        <f t="shared" si="2"/>
        <v>478387</v>
      </c>
      <c r="H7" s="324">
        <f t="shared" si="2"/>
        <v>201014</v>
      </c>
      <c r="I7" s="324">
        <f t="shared" si="2"/>
        <v>229413</v>
      </c>
      <c r="J7" s="324">
        <f t="shared" si="2"/>
        <v>165335</v>
      </c>
      <c r="K7" s="324">
        <f t="shared" si="2"/>
        <v>267846</v>
      </c>
      <c r="L7" s="324">
        <f t="shared" si="2"/>
        <v>207122</v>
      </c>
      <c r="M7" s="324">
        <f t="shared" si="2"/>
        <v>260070</v>
      </c>
      <c r="N7" s="324">
        <f t="shared" si="2"/>
        <v>303644</v>
      </c>
      <c r="O7" s="324">
        <f t="shared" si="2"/>
        <v>375516</v>
      </c>
      <c r="P7" s="324">
        <f t="shared" si="2"/>
        <v>110531</v>
      </c>
      <c r="Q7" s="324">
        <f t="shared" si="2"/>
        <v>103049</v>
      </c>
      <c r="R7" s="324">
        <f t="shared" si="2"/>
        <v>341708</v>
      </c>
      <c r="S7" s="324">
        <f t="shared" si="2"/>
        <v>358851</v>
      </c>
      <c r="T7" s="324">
        <f t="shared" si="2"/>
        <v>150183</v>
      </c>
      <c r="U7" s="325">
        <f>SUM(U10,U13,U16)</f>
        <v>175292</v>
      </c>
      <c r="V7" s="23"/>
      <c r="W7" s="24"/>
      <c r="X7" s="24"/>
      <c r="Y7" s="24"/>
      <c r="Z7" s="24"/>
      <c r="AA7" s="24"/>
    </row>
    <row r="8" spans="1:27" s="25" customFormat="1" ht="22.5" customHeight="1">
      <c r="A8" s="306" t="s">
        <v>4</v>
      </c>
      <c r="B8" s="360">
        <f>B7/91</f>
        <v>53105.373626373628</v>
      </c>
      <c r="C8" s="360">
        <f>C7/91</f>
        <v>2049.2307692307691</v>
      </c>
      <c r="D8" s="360">
        <f t="shared" ref="D8:U8" si="3">D7/91</f>
        <v>2412.4505494505493</v>
      </c>
      <c r="E8" s="360">
        <f t="shared" si="3"/>
        <v>4518.6813186813188</v>
      </c>
      <c r="F8" s="360">
        <f t="shared" si="3"/>
        <v>3158.4065934065934</v>
      </c>
      <c r="G8" s="360">
        <f t="shared" si="3"/>
        <v>5257</v>
      </c>
      <c r="H8" s="360">
        <f t="shared" si="3"/>
        <v>2208.9450549450548</v>
      </c>
      <c r="I8" s="360">
        <f t="shared" si="3"/>
        <v>2521.0219780219782</v>
      </c>
      <c r="J8" s="360">
        <f t="shared" si="3"/>
        <v>1816.868131868132</v>
      </c>
      <c r="K8" s="360">
        <f t="shared" si="3"/>
        <v>2943.3626373626375</v>
      </c>
      <c r="L8" s="360">
        <f t="shared" si="3"/>
        <v>2276.065934065934</v>
      </c>
      <c r="M8" s="360">
        <f t="shared" si="3"/>
        <v>2857.9120879120878</v>
      </c>
      <c r="N8" s="360">
        <f t="shared" si="3"/>
        <v>3336.7472527472528</v>
      </c>
      <c r="O8" s="360">
        <f t="shared" si="3"/>
        <v>4126.5494505494507</v>
      </c>
      <c r="P8" s="360">
        <f t="shared" si="3"/>
        <v>1214.6263736263736</v>
      </c>
      <c r="Q8" s="360">
        <f t="shared" si="3"/>
        <v>1132.4065934065934</v>
      </c>
      <c r="R8" s="360">
        <f t="shared" si="3"/>
        <v>3755.032967032967</v>
      </c>
      <c r="S8" s="360">
        <f t="shared" si="3"/>
        <v>3943.4175824175823</v>
      </c>
      <c r="T8" s="360">
        <f t="shared" si="3"/>
        <v>1650.3626373626373</v>
      </c>
      <c r="U8" s="360">
        <f t="shared" si="3"/>
        <v>1926.2857142857142</v>
      </c>
      <c r="V8" s="23"/>
      <c r="W8" s="24"/>
      <c r="X8" s="24"/>
      <c r="Y8" s="24"/>
      <c r="Z8" s="24"/>
      <c r="AA8" s="24"/>
    </row>
    <row r="9" spans="1:27" s="25" customFormat="1" ht="22.5" customHeight="1" thickBot="1">
      <c r="A9" s="326" t="s">
        <v>5</v>
      </c>
      <c r="B9" s="327">
        <f>B8/$B$8*100</f>
        <v>100</v>
      </c>
      <c r="C9" s="328">
        <f>C8/$B$8*100</f>
        <v>3.8588011519291205</v>
      </c>
      <c r="D9" s="328">
        <f t="shared" ref="D9:U9" si="4">D8/$B$8*100</f>
        <v>4.5427616542602731</v>
      </c>
      <c r="E9" s="328">
        <f>E8/$B$8*100</f>
        <v>8.5088965769694056</v>
      </c>
      <c r="F9" s="328">
        <f t="shared" si="4"/>
        <v>5.9474331460838066</v>
      </c>
      <c r="G9" s="328">
        <f t="shared" si="4"/>
        <v>9.8991865436932454</v>
      </c>
      <c r="H9" s="328">
        <f t="shared" si="4"/>
        <v>4.159550915668599</v>
      </c>
      <c r="I9" s="328">
        <f t="shared" si="4"/>
        <v>4.7472069319364838</v>
      </c>
      <c r="J9" s="328">
        <f t="shared" si="4"/>
        <v>3.4212510105866651</v>
      </c>
      <c r="K9" s="328">
        <f t="shared" si="4"/>
        <v>5.5424949235285679</v>
      </c>
      <c r="L9" s="328">
        <f t="shared" si="4"/>
        <v>4.2859427938109356</v>
      </c>
      <c r="M9" s="328">
        <f t="shared" si="4"/>
        <v>5.3815873851469673</v>
      </c>
      <c r="N9" s="328">
        <f t="shared" si="4"/>
        <v>6.2832572767930399</v>
      </c>
      <c r="O9" s="328">
        <f t="shared" si="4"/>
        <v>7.770493207678121</v>
      </c>
      <c r="P9" s="328">
        <f t="shared" si="4"/>
        <v>2.2872005047397987</v>
      </c>
      <c r="Q9" s="328">
        <f t="shared" si="4"/>
        <v>2.1323766618679967</v>
      </c>
      <c r="R9" s="328">
        <f t="shared" si="4"/>
        <v>7.0709096097350708</v>
      </c>
      <c r="S9" s="328">
        <f t="shared" si="4"/>
        <v>7.4256469979135407</v>
      </c>
      <c r="T9" s="328">
        <f t="shared" si="4"/>
        <v>3.1077130705714886</v>
      </c>
      <c r="U9" s="329">
        <f t="shared" si="4"/>
        <v>3.6272896370868697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8" t="s">
        <v>30</v>
      </c>
      <c r="B10" s="319">
        <f>SUM(C10:U10)</f>
        <v>1604735</v>
      </c>
      <c r="C10" s="320">
        <v>61079</v>
      </c>
      <c r="D10" s="320">
        <v>72409</v>
      </c>
      <c r="E10" s="320">
        <v>136967</v>
      </c>
      <c r="F10" s="320">
        <v>91663</v>
      </c>
      <c r="G10" s="320">
        <v>153517</v>
      </c>
      <c r="H10" s="320">
        <v>67340</v>
      </c>
      <c r="I10" s="320">
        <v>75764</v>
      </c>
      <c r="J10" s="320">
        <v>54139</v>
      </c>
      <c r="K10" s="320">
        <v>95799</v>
      </c>
      <c r="L10" s="320">
        <v>66632</v>
      </c>
      <c r="M10" s="320">
        <v>86718</v>
      </c>
      <c r="N10" s="320">
        <v>106206</v>
      </c>
      <c r="O10" s="320">
        <v>124741</v>
      </c>
      <c r="P10" s="320">
        <v>37105</v>
      </c>
      <c r="Q10" s="320">
        <v>34221</v>
      </c>
      <c r="R10" s="320">
        <v>115291</v>
      </c>
      <c r="S10" s="320">
        <v>116824</v>
      </c>
      <c r="T10" s="320">
        <v>50462</v>
      </c>
      <c r="U10" s="321">
        <v>57858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62">
        <f>B10/30</f>
        <v>53491.166666666664</v>
      </c>
      <c r="C11" s="358">
        <f t="shared" ref="C11:U11" si="5">C10/30</f>
        <v>2035.9666666666667</v>
      </c>
      <c r="D11" s="358">
        <f t="shared" si="5"/>
        <v>2413.6333333333332</v>
      </c>
      <c r="E11" s="358">
        <f t="shared" si="5"/>
        <v>4565.5666666666666</v>
      </c>
      <c r="F11" s="358">
        <f t="shared" si="5"/>
        <v>3055.4333333333334</v>
      </c>
      <c r="G11" s="358">
        <f t="shared" si="5"/>
        <v>5117.2333333333336</v>
      </c>
      <c r="H11" s="358">
        <f t="shared" si="5"/>
        <v>2244.6666666666665</v>
      </c>
      <c r="I11" s="358">
        <f t="shared" si="5"/>
        <v>2525.4666666666667</v>
      </c>
      <c r="J11" s="358">
        <f t="shared" si="5"/>
        <v>1804.6333333333334</v>
      </c>
      <c r="K11" s="358">
        <f t="shared" si="5"/>
        <v>3193.3</v>
      </c>
      <c r="L11" s="358">
        <f t="shared" si="5"/>
        <v>2221.0666666666666</v>
      </c>
      <c r="M11" s="358">
        <f t="shared" si="5"/>
        <v>2890.6</v>
      </c>
      <c r="N11" s="358">
        <f t="shared" si="5"/>
        <v>3540.2</v>
      </c>
      <c r="O11" s="358">
        <f t="shared" si="5"/>
        <v>4158.0333333333338</v>
      </c>
      <c r="P11" s="358">
        <f t="shared" si="5"/>
        <v>1236.8333333333333</v>
      </c>
      <c r="Q11" s="358">
        <f t="shared" si="5"/>
        <v>1140.7</v>
      </c>
      <c r="R11" s="358">
        <f t="shared" si="5"/>
        <v>3843.0333333333333</v>
      </c>
      <c r="S11" s="358">
        <f t="shared" si="5"/>
        <v>3894.1333333333332</v>
      </c>
      <c r="T11" s="358">
        <f t="shared" si="5"/>
        <v>1682.0666666666666</v>
      </c>
      <c r="U11" s="359">
        <f t="shared" si="5"/>
        <v>1928.6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0" t="s">
        <v>5</v>
      </c>
      <c r="B12" s="331">
        <f>B11/$B$11*100</f>
        <v>100</v>
      </c>
      <c r="C12" s="332">
        <f>C11/$B$11*100</f>
        <v>3.8061736049877402</v>
      </c>
      <c r="D12" s="332">
        <f t="shared" ref="D12:U12" si="6">D11/$B$11*100</f>
        <v>4.5122091809551108</v>
      </c>
      <c r="E12" s="332">
        <f t="shared" si="6"/>
        <v>8.5351787055183568</v>
      </c>
      <c r="F12" s="332">
        <f t="shared" si="6"/>
        <v>5.7120334510059294</v>
      </c>
      <c r="G12" s="332">
        <f t="shared" si="6"/>
        <v>9.5665016342262135</v>
      </c>
      <c r="H12" s="332">
        <f t="shared" si="6"/>
        <v>4.1963314815218711</v>
      </c>
      <c r="I12" s="332">
        <f t="shared" si="6"/>
        <v>4.7212779680134105</v>
      </c>
      <c r="J12" s="332">
        <f t="shared" si="6"/>
        <v>3.3737034463634186</v>
      </c>
      <c r="K12" s="332">
        <f t="shared" si="6"/>
        <v>5.9697707098056698</v>
      </c>
      <c r="L12" s="332">
        <f t="shared" si="6"/>
        <v>4.1522120474720126</v>
      </c>
      <c r="M12" s="332">
        <f t="shared" si="6"/>
        <v>5.4038828840898967</v>
      </c>
      <c r="N12" s="332">
        <f t="shared" si="6"/>
        <v>6.6182890009877022</v>
      </c>
      <c r="O12" s="332">
        <f t="shared" si="6"/>
        <v>7.7733083655556854</v>
      </c>
      <c r="P12" s="332">
        <f t="shared" si="6"/>
        <v>2.3122197746045297</v>
      </c>
      <c r="Q12" s="332">
        <f t="shared" si="6"/>
        <v>2.1325016279946531</v>
      </c>
      <c r="R12" s="332">
        <f t="shared" si="6"/>
        <v>7.1844260890427396</v>
      </c>
      <c r="S12" s="332">
        <f t="shared" si="6"/>
        <v>7.2799558805659501</v>
      </c>
      <c r="T12" s="332">
        <f t="shared" si="6"/>
        <v>3.1445690409943077</v>
      </c>
      <c r="U12" s="333">
        <f t="shared" si="6"/>
        <v>3.605455106294809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34" t="s">
        <v>77</v>
      </c>
      <c r="B13" s="335">
        <f>SUM(C13:U13)</f>
        <v>1662637</v>
      </c>
      <c r="C13" s="336">
        <v>64385</v>
      </c>
      <c r="D13" s="336">
        <v>74914</v>
      </c>
      <c r="E13" s="336">
        <v>143399</v>
      </c>
      <c r="F13" s="336">
        <v>103502</v>
      </c>
      <c r="G13" s="336">
        <v>170111</v>
      </c>
      <c r="H13" s="336">
        <v>67436</v>
      </c>
      <c r="I13" s="336">
        <v>77698</v>
      </c>
      <c r="J13" s="336">
        <v>56219</v>
      </c>
      <c r="K13" s="336">
        <v>86857</v>
      </c>
      <c r="L13" s="336">
        <v>70601</v>
      </c>
      <c r="M13" s="336">
        <v>88855</v>
      </c>
      <c r="N13" s="336">
        <v>101877</v>
      </c>
      <c r="O13" s="336">
        <v>128219</v>
      </c>
      <c r="P13" s="336">
        <v>38509</v>
      </c>
      <c r="Q13" s="336">
        <v>35967</v>
      </c>
      <c r="R13" s="336">
        <v>119043</v>
      </c>
      <c r="S13" s="336">
        <v>126126</v>
      </c>
      <c r="T13" s="336">
        <v>51557</v>
      </c>
      <c r="U13" s="337">
        <v>57362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58">
        <f>B13/31</f>
        <v>53633.451612903227</v>
      </c>
      <c r="C14" s="358">
        <f t="shared" ref="C14:U14" si="7">C13/31</f>
        <v>2076.9354838709678</v>
      </c>
      <c r="D14" s="358">
        <f t="shared" si="7"/>
        <v>2416.5806451612902</v>
      </c>
      <c r="E14" s="358">
        <f t="shared" si="7"/>
        <v>4625.7741935483873</v>
      </c>
      <c r="F14" s="358">
        <f t="shared" si="7"/>
        <v>3338.7741935483873</v>
      </c>
      <c r="G14" s="358">
        <f t="shared" si="7"/>
        <v>5487.4516129032254</v>
      </c>
      <c r="H14" s="358">
        <f t="shared" si="7"/>
        <v>2175.3548387096776</v>
      </c>
      <c r="I14" s="358">
        <f t="shared" si="7"/>
        <v>2506.3870967741937</v>
      </c>
      <c r="J14" s="358">
        <f t="shared" si="7"/>
        <v>1813.516129032258</v>
      </c>
      <c r="K14" s="358">
        <f t="shared" si="7"/>
        <v>2801.8387096774195</v>
      </c>
      <c r="L14" s="358">
        <f t="shared" si="7"/>
        <v>2277.4516129032259</v>
      </c>
      <c r="M14" s="358">
        <f t="shared" si="7"/>
        <v>2866.2903225806454</v>
      </c>
      <c r="N14" s="358">
        <f t="shared" si="7"/>
        <v>3286.3548387096776</v>
      </c>
      <c r="O14" s="358">
        <f t="shared" si="7"/>
        <v>4136.0967741935483</v>
      </c>
      <c r="P14" s="358">
        <f t="shared" si="7"/>
        <v>1242.2258064516129</v>
      </c>
      <c r="Q14" s="358">
        <f t="shared" si="7"/>
        <v>1160.2258064516129</v>
      </c>
      <c r="R14" s="358">
        <f t="shared" si="7"/>
        <v>3840.0967741935483</v>
      </c>
      <c r="S14" s="358">
        <f t="shared" si="7"/>
        <v>4068.5806451612902</v>
      </c>
      <c r="T14" s="358">
        <f t="shared" si="7"/>
        <v>1663.1290322580646</v>
      </c>
      <c r="U14" s="359">
        <f t="shared" si="7"/>
        <v>1850.3870967741937</v>
      </c>
      <c r="V14" s="23"/>
      <c r="W14" s="24"/>
      <c r="X14" s="24"/>
      <c r="Y14" s="24"/>
      <c r="Z14" s="24"/>
      <c r="AA14" s="24"/>
    </row>
    <row r="15" spans="1:27" s="25" customFormat="1" ht="22.5" customHeight="1">
      <c r="A15" s="338" t="s">
        <v>5</v>
      </c>
      <c r="B15" s="339">
        <f>B14/$B$14*100</f>
        <v>100</v>
      </c>
      <c r="C15" s="340">
        <f>C14/$B$14*100</f>
        <v>3.8724628406561385</v>
      </c>
      <c r="D15" s="340">
        <f t="shared" ref="D15:U15" si="8">D14/$B$14*100</f>
        <v>4.5057339635771365</v>
      </c>
      <c r="E15" s="340">
        <f t="shared" si="8"/>
        <v>8.6247930245748172</v>
      </c>
      <c r="F15" s="340">
        <f t="shared" si="8"/>
        <v>6.2251712189732338</v>
      </c>
      <c r="G15" s="340">
        <f t="shared" si="8"/>
        <v>10.231397472809759</v>
      </c>
      <c r="H15" s="340">
        <f t="shared" si="8"/>
        <v>4.0559665158420026</v>
      </c>
      <c r="I15" s="340">
        <f t="shared" si="8"/>
        <v>4.6731788117310034</v>
      </c>
      <c r="J15" s="340">
        <f t="shared" si="8"/>
        <v>3.3813153442393018</v>
      </c>
      <c r="K15" s="340">
        <f t="shared" si="8"/>
        <v>5.2240507098061695</v>
      </c>
      <c r="L15" s="340">
        <f t="shared" si="8"/>
        <v>4.2463267688617536</v>
      </c>
      <c r="M15" s="340">
        <f t="shared" si="8"/>
        <v>5.3442212581579742</v>
      </c>
      <c r="N15" s="340">
        <f t="shared" si="8"/>
        <v>6.1274349121305489</v>
      </c>
      <c r="O15" s="340">
        <f t="shared" si="8"/>
        <v>7.7117855551151564</v>
      </c>
      <c r="P15" s="340">
        <f t="shared" si="8"/>
        <v>2.3161399632030322</v>
      </c>
      <c r="Q15" s="340">
        <f t="shared" si="8"/>
        <v>2.163250306591276</v>
      </c>
      <c r="R15" s="340">
        <f t="shared" si="8"/>
        <v>7.1598911849068676</v>
      </c>
      <c r="S15" s="340">
        <f t="shared" si="8"/>
        <v>7.5859011919017796</v>
      </c>
      <c r="T15" s="340">
        <f t="shared" si="8"/>
        <v>3.1009173980850901</v>
      </c>
      <c r="U15" s="341">
        <f t="shared" si="8"/>
        <v>3.4500615588369561</v>
      </c>
      <c r="V15" s="23"/>
      <c r="W15" s="24"/>
      <c r="X15" s="24"/>
      <c r="Y15" s="24"/>
      <c r="Z15" s="24"/>
      <c r="AA15" s="24"/>
    </row>
    <row r="16" spans="1:27" s="54" customFormat="1" ht="22.5" customHeight="1">
      <c r="A16" s="318" t="s">
        <v>80</v>
      </c>
      <c r="B16" s="319">
        <f>SUM(C16:U16)</f>
        <v>1565217</v>
      </c>
      <c r="C16" s="320">
        <v>61016</v>
      </c>
      <c r="D16" s="320">
        <v>72210</v>
      </c>
      <c r="E16" s="320">
        <v>130834</v>
      </c>
      <c r="F16" s="320">
        <v>92250</v>
      </c>
      <c r="G16" s="320">
        <v>154759</v>
      </c>
      <c r="H16" s="320">
        <v>66238</v>
      </c>
      <c r="I16" s="320">
        <v>75951</v>
      </c>
      <c r="J16" s="320">
        <v>54977</v>
      </c>
      <c r="K16" s="320">
        <v>85190</v>
      </c>
      <c r="L16" s="320">
        <v>69889</v>
      </c>
      <c r="M16" s="320">
        <v>84497</v>
      </c>
      <c r="N16" s="320">
        <v>95561</v>
      </c>
      <c r="O16" s="320">
        <v>122556</v>
      </c>
      <c r="P16" s="320">
        <v>34917</v>
      </c>
      <c r="Q16" s="320">
        <v>32861</v>
      </c>
      <c r="R16" s="320">
        <v>107374</v>
      </c>
      <c r="S16" s="320">
        <v>115901</v>
      </c>
      <c r="T16" s="320">
        <v>48164</v>
      </c>
      <c r="U16" s="321">
        <v>60072</v>
      </c>
      <c r="V16" s="52"/>
      <c r="W16" s="53"/>
      <c r="X16" s="53"/>
      <c r="Y16" s="53"/>
      <c r="Z16" s="53"/>
      <c r="AA16" s="53"/>
    </row>
    <row r="17" spans="1:27" s="25" customFormat="1" ht="22.5" customHeight="1">
      <c r="A17" s="310" t="s">
        <v>4</v>
      </c>
      <c r="B17" s="362">
        <f>B16/30</f>
        <v>52173.9</v>
      </c>
      <c r="C17" s="362">
        <f t="shared" ref="C17:U17" si="9">C16/30</f>
        <v>2033.8666666666666</v>
      </c>
      <c r="D17" s="362">
        <f t="shared" si="9"/>
        <v>2407</v>
      </c>
      <c r="E17" s="362">
        <f t="shared" si="9"/>
        <v>4361.1333333333332</v>
      </c>
      <c r="F17" s="362">
        <f t="shared" si="9"/>
        <v>3075</v>
      </c>
      <c r="G17" s="362">
        <f t="shared" si="9"/>
        <v>5158.6333333333332</v>
      </c>
      <c r="H17" s="362">
        <f t="shared" si="9"/>
        <v>2207.9333333333334</v>
      </c>
      <c r="I17" s="362">
        <f t="shared" si="9"/>
        <v>2531.6999999999998</v>
      </c>
      <c r="J17" s="362">
        <f t="shared" si="9"/>
        <v>1832.5666666666666</v>
      </c>
      <c r="K17" s="362">
        <f t="shared" si="9"/>
        <v>2839.6666666666665</v>
      </c>
      <c r="L17" s="362">
        <f t="shared" si="9"/>
        <v>2329.6333333333332</v>
      </c>
      <c r="M17" s="362">
        <f t="shared" si="9"/>
        <v>2816.5666666666666</v>
      </c>
      <c r="N17" s="362">
        <f t="shared" si="9"/>
        <v>3185.3666666666668</v>
      </c>
      <c r="O17" s="362">
        <f t="shared" si="9"/>
        <v>4085.2</v>
      </c>
      <c r="P17" s="362">
        <f t="shared" si="9"/>
        <v>1163.9000000000001</v>
      </c>
      <c r="Q17" s="362">
        <f t="shared" si="9"/>
        <v>1095.3666666666666</v>
      </c>
      <c r="R17" s="362">
        <f t="shared" si="9"/>
        <v>3579.1333333333332</v>
      </c>
      <c r="S17" s="362">
        <f t="shared" si="9"/>
        <v>3863.3666666666668</v>
      </c>
      <c r="T17" s="362">
        <f t="shared" si="9"/>
        <v>1605.4666666666667</v>
      </c>
      <c r="U17" s="363">
        <f t="shared" si="9"/>
        <v>2002.4</v>
      </c>
      <c r="V17" s="23"/>
      <c r="W17" s="24"/>
      <c r="X17" s="24"/>
      <c r="Y17" s="24"/>
      <c r="Z17" s="24"/>
      <c r="AA17" s="24"/>
    </row>
    <row r="18" spans="1:27" s="25" customFormat="1" ht="22.5" customHeight="1" thickBot="1">
      <c r="A18" s="312" t="s">
        <v>5</v>
      </c>
      <c r="B18" s="313">
        <f>B17/$B$17*100</f>
        <v>100</v>
      </c>
      <c r="C18" s="314">
        <f>C17/$B$17*100</f>
        <v>3.8982454190057991</v>
      </c>
      <c r="D18" s="314">
        <f>D17/$B$17*100</f>
        <v>4.6134178200211213</v>
      </c>
      <c r="E18" s="314">
        <f t="shared" ref="E18:U18" si="10">E17/$B$17*100</f>
        <v>8.3588409785991331</v>
      </c>
      <c r="F18" s="314">
        <f t="shared" si="10"/>
        <v>5.8937514734378675</v>
      </c>
      <c r="G18" s="314">
        <f t="shared" si="10"/>
        <v>9.8873830274013113</v>
      </c>
      <c r="H18" s="314">
        <f t="shared" si="10"/>
        <v>4.2318732801905421</v>
      </c>
      <c r="I18" s="314">
        <f t="shared" si="10"/>
        <v>4.8524262131065523</v>
      </c>
      <c r="J18" s="314">
        <f t="shared" si="10"/>
        <v>3.5124203225495245</v>
      </c>
      <c r="K18" s="314">
        <f t="shared" si="10"/>
        <v>5.4426958051183947</v>
      </c>
      <c r="L18" s="314">
        <f t="shared" si="10"/>
        <v>4.4651316718384733</v>
      </c>
      <c r="M18" s="314">
        <f t="shared" si="10"/>
        <v>5.3984207940496427</v>
      </c>
      <c r="N18" s="314">
        <f t="shared" si="10"/>
        <v>6.1052876374330207</v>
      </c>
      <c r="O18" s="314">
        <f t="shared" si="10"/>
        <v>7.8299686241588216</v>
      </c>
      <c r="P18" s="314">
        <f t="shared" si="10"/>
        <v>2.2308088910355561</v>
      </c>
      <c r="Q18" s="314">
        <f t="shared" si="10"/>
        <v>2.0994533026411033</v>
      </c>
      <c r="R18" s="314">
        <f t="shared" si="10"/>
        <v>6.8600072705573725</v>
      </c>
      <c r="S18" s="314">
        <f t="shared" si="10"/>
        <v>7.4047879623081014</v>
      </c>
      <c r="T18" s="314">
        <f t="shared" si="10"/>
        <v>3.077145213730748</v>
      </c>
      <c r="U18" s="315">
        <f t="shared" si="10"/>
        <v>3.8379342928169065</v>
      </c>
      <c r="V18" s="23"/>
      <c r="W18" s="24"/>
      <c r="X18" s="24"/>
      <c r="Y18" s="24"/>
      <c r="Z18" s="24"/>
      <c r="AA18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sheetData>
    <row r="1" spans="1:21" ht="23.25" customHeight="1">
      <c r="A1" s="506" t="s">
        <v>160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</f>
        <v>13762307</v>
      </c>
      <c r="C4" s="365">
        <v>514674</v>
      </c>
      <c r="D4" s="365">
        <v>615089</v>
      </c>
      <c r="E4" s="365">
        <v>1128915</v>
      </c>
      <c r="F4" s="365">
        <v>847249</v>
      </c>
      <c r="G4" s="365">
        <v>1393744</v>
      </c>
      <c r="H4" s="365">
        <v>582413</v>
      </c>
      <c r="I4" s="365">
        <v>663902</v>
      </c>
      <c r="J4" s="365">
        <v>477662</v>
      </c>
      <c r="K4" s="365">
        <v>736601</v>
      </c>
      <c r="L4" s="365">
        <v>585744</v>
      </c>
      <c r="M4" s="365">
        <v>736811</v>
      </c>
      <c r="N4" s="365">
        <v>850279</v>
      </c>
      <c r="O4" s="365">
        <v>1083573</v>
      </c>
      <c r="P4" s="365">
        <v>304495</v>
      </c>
      <c r="Q4" s="365">
        <v>291001</v>
      </c>
      <c r="R4" s="365">
        <v>956662</v>
      </c>
      <c r="S4" s="365">
        <v>1034417</v>
      </c>
      <c r="T4" s="365">
        <v>422321</v>
      </c>
      <c r="U4" s="366">
        <v>506432</v>
      </c>
    </row>
    <row r="5" spans="1:21" ht="23.25" customHeight="1">
      <c r="A5" s="367" t="s">
        <v>4</v>
      </c>
      <c r="B5" s="377">
        <f>B4/274</f>
        <v>50227.397810218979</v>
      </c>
      <c r="C5" s="377">
        <f>C4/274</f>
        <v>1878.3722627737227</v>
      </c>
      <c r="D5" s="377">
        <f t="shared" ref="D5:I5" si="0">D4/274</f>
        <v>2244.8503649635036</v>
      </c>
      <c r="E5" s="377">
        <f t="shared" si="0"/>
        <v>4120.1277372262775</v>
      </c>
      <c r="F5" s="377">
        <f t="shared" si="0"/>
        <v>3092.1496350364964</v>
      </c>
      <c r="G5" s="377">
        <f t="shared" si="0"/>
        <v>5086.6569343065694</v>
      </c>
      <c r="H5" s="377">
        <f t="shared" si="0"/>
        <v>2125.594890510949</v>
      </c>
      <c r="I5" s="377">
        <f t="shared" si="0"/>
        <v>2423</v>
      </c>
      <c r="J5" s="377">
        <f t="shared" ref="J5:U5" si="1">J4/274</f>
        <v>1743.2919708029196</v>
      </c>
      <c r="K5" s="377">
        <f t="shared" si="1"/>
        <v>2688.324817518248</v>
      </c>
      <c r="L5" s="377">
        <f t="shared" si="1"/>
        <v>2137.7518248175184</v>
      </c>
      <c r="M5" s="377">
        <f t="shared" si="1"/>
        <v>2689.0912408759123</v>
      </c>
      <c r="N5" s="377">
        <f t="shared" si="1"/>
        <v>3103.2080291970801</v>
      </c>
      <c r="O5" s="377">
        <f t="shared" si="1"/>
        <v>3954.6459854014597</v>
      </c>
      <c r="P5" s="377">
        <f t="shared" si="1"/>
        <v>1111.2956204379561</v>
      </c>
      <c r="Q5" s="377">
        <f t="shared" si="1"/>
        <v>1062.0474452554745</v>
      </c>
      <c r="R5" s="377">
        <f t="shared" si="1"/>
        <v>3491.4671532846714</v>
      </c>
      <c r="S5" s="377">
        <f t="shared" si="1"/>
        <v>3775.2445255474454</v>
      </c>
      <c r="T5" s="377">
        <f t="shared" si="1"/>
        <v>1541.3175182481752</v>
      </c>
      <c r="U5" s="378">
        <f t="shared" si="1"/>
        <v>1848.2919708029196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3.7397363683283626</v>
      </c>
      <c r="D6" s="369">
        <f t="shared" ref="D6:U6" si="2">D5/$B$5*100</f>
        <v>4.4693742117509805</v>
      </c>
      <c r="E6" s="369">
        <f t="shared" si="2"/>
        <v>8.2029488224612344</v>
      </c>
      <c r="F6" s="369">
        <f t="shared" si="2"/>
        <v>6.1563006841803487</v>
      </c>
      <c r="G6" s="369">
        <f t="shared" si="2"/>
        <v>10.127255553883517</v>
      </c>
      <c r="H6" s="369">
        <f t="shared" si="2"/>
        <v>4.2319430891928222</v>
      </c>
      <c r="I6" s="369">
        <f t="shared" si="2"/>
        <v>4.8240603846433601</v>
      </c>
      <c r="J6" s="369">
        <f t="shared" si="2"/>
        <v>3.47079890021346</v>
      </c>
      <c r="K6" s="369">
        <f t="shared" si="2"/>
        <v>5.3523075745948692</v>
      </c>
      <c r="L6" s="369">
        <f t="shared" si="2"/>
        <v>4.2561468800252751</v>
      </c>
      <c r="M6" s="369">
        <f t="shared" si="2"/>
        <v>5.3538334815521846</v>
      </c>
      <c r="N6" s="369">
        <f t="shared" si="2"/>
        <v>6.1783173417073165</v>
      </c>
      <c r="O6" s="369">
        <f t="shared" si="2"/>
        <v>7.8734837117061831</v>
      </c>
      <c r="P6" s="369">
        <f t="shared" si="2"/>
        <v>2.2125287569881995</v>
      </c>
      <c r="Q6" s="369">
        <f t="shared" si="2"/>
        <v>2.1144783356453245</v>
      </c>
      <c r="R6" s="369">
        <f t="shared" si="2"/>
        <v>6.9513200076120958</v>
      </c>
      <c r="S6" s="369">
        <f t="shared" si="2"/>
        <v>7.5163052241168575</v>
      </c>
      <c r="T6" s="369">
        <f t="shared" si="2"/>
        <v>3.0686788196194139</v>
      </c>
      <c r="U6" s="370">
        <f t="shared" si="2"/>
        <v>3.6798481533655654</v>
      </c>
    </row>
    <row r="7" spans="1:21" ht="23.25" customHeight="1" thickTop="1">
      <c r="A7" s="322" t="s">
        <v>70</v>
      </c>
      <c r="B7" s="323">
        <f>SUM(C7:U7)</f>
        <v>4449101</v>
      </c>
      <c r="C7" s="324">
        <f>C10+C13+C16</f>
        <v>182884</v>
      </c>
      <c r="D7" s="324">
        <v>200729</v>
      </c>
      <c r="E7" s="324">
        <v>351346</v>
      </c>
      <c r="F7" s="324">
        <v>284435</v>
      </c>
      <c r="G7" s="324">
        <v>458917</v>
      </c>
      <c r="H7" s="324">
        <v>187434</v>
      </c>
      <c r="I7" s="324">
        <v>220585</v>
      </c>
      <c r="J7" s="324">
        <v>152555</v>
      </c>
      <c r="K7" s="324">
        <v>227500</v>
      </c>
      <c r="L7" s="324">
        <v>191917</v>
      </c>
      <c r="M7" s="324">
        <v>232784</v>
      </c>
      <c r="N7" s="324">
        <v>265570</v>
      </c>
      <c r="O7" s="324">
        <v>348105</v>
      </c>
      <c r="P7" s="324">
        <v>96906</v>
      </c>
      <c r="Q7" s="324">
        <v>93572</v>
      </c>
      <c r="R7" s="324">
        <v>303007</v>
      </c>
      <c r="S7" s="324">
        <v>345047</v>
      </c>
      <c r="T7" s="324">
        <v>136500</v>
      </c>
      <c r="U7" s="325">
        <v>169308</v>
      </c>
    </row>
    <row r="8" spans="1:21" ht="23.25" customHeight="1">
      <c r="A8" s="306" t="s">
        <v>4</v>
      </c>
      <c r="B8" s="360">
        <f>B7/92</f>
        <v>48359.793478260872</v>
      </c>
      <c r="C8" s="360">
        <f>C7/92</f>
        <v>1987.8695652173913</v>
      </c>
      <c r="D8" s="360">
        <f t="shared" ref="D8:M8" si="3">D7/92</f>
        <v>2181.836956521739</v>
      </c>
      <c r="E8" s="360">
        <f t="shared" si="3"/>
        <v>3818.978260869565</v>
      </c>
      <c r="F8" s="360">
        <f t="shared" si="3"/>
        <v>3091.6847826086955</v>
      </c>
      <c r="G8" s="360">
        <f t="shared" si="3"/>
        <v>4988.228260869565</v>
      </c>
      <c r="H8" s="360">
        <f t="shared" si="3"/>
        <v>2037.3260869565217</v>
      </c>
      <c r="I8" s="360">
        <f t="shared" si="3"/>
        <v>2397.663043478261</v>
      </c>
      <c r="J8" s="360">
        <f t="shared" si="3"/>
        <v>1658.2065217391305</v>
      </c>
      <c r="K8" s="360">
        <f t="shared" si="3"/>
        <v>2472.8260869565215</v>
      </c>
      <c r="L8" s="360">
        <f t="shared" si="3"/>
        <v>2086.054347826087</v>
      </c>
      <c r="M8" s="360">
        <f t="shared" si="3"/>
        <v>2530.2608695652175</v>
      </c>
      <c r="N8" s="360">
        <f t="shared" ref="N8:U8" si="4">N7/92</f>
        <v>2886.6304347826085</v>
      </c>
      <c r="O8" s="360">
        <f t="shared" si="4"/>
        <v>3783.75</v>
      </c>
      <c r="P8" s="360">
        <f t="shared" si="4"/>
        <v>1053.3260869565217</v>
      </c>
      <c r="Q8" s="360">
        <f t="shared" si="4"/>
        <v>1017.0869565217391</v>
      </c>
      <c r="R8" s="360">
        <f t="shared" si="4"/>
        <v>3293.554347826087</v>
      </c>
      <c r="S8" s="360">
        <f t="shared" si="4"/>
        <v>3750.5108695652175</v>
      </c>
      <c r="T8" s="360">
        <f t="shared" si="4"/>
        <v>1483.695652173913</v>
      </c>
      <c r="U8" s="379">
        <f t="shared" si="4"/>
        <v>1840.304347826087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4.1105832391757344</v>
      </c>
      <c r="D9" s="328">
        <f t="shared" ref="D9:U9" si="5">D8/$B$8*100</f>
        <v>4.5116755047817518</v>
      </c>
      <c r="E9" s="328">
        <f>E8/$B$8*100</f>
        <v>7.8970111040410185</v>
      </c>
      <c r="F9" s="328">
        <f t="shared" si="5"/>
        <v>6.393089300512619</v>
      </c>
      <c r="G9" s="328">
        <f t="shared" si="5"/>
        <v>10.314825399558247</v>
      </c>
      <c r="H9" s="328">
        <f t="shared" si="5"/>
        <v>4.2128510905911103</v>
      </c>
      <c r="I9" s="328">
        <f t="shared" si="5"/>
        <v>4.9579679130682806</v>
      </c>
      <c r="J9" s="328">
        <f t="shared" si="5"/>
        <v>3.4288949610269577</v>
      </c>
      <c r="K9" s="328">
        <f t="shared" si="5"/>
        <v>5.1133925707687906</v>
      </c>
      <c r="L9" s="328">
        <f t="shared" si="5"/>
        <v>4.3136130197988312</v>
      </c>
      <c r="M9" s="328">
        <f t="shared" si="5"/>
        <v>5.2321581371157899</v>
      </c>
      <c r="N9" s="328">
        <f t="shared" si="5"/>
        <v>5.969071055028869</v>
      </c>
      <c r="O9" s="328">
        <f t="shared" si="5"/>
        <v>7.8241649268020659</v>
      </c>
      <c r="P9" s="328">
        <f t="shared" si="5"/>
        <v>2.1781029470897604</v>
      </c>
      <c r="Q9" s="328">
        <f t="shared" si="5"/>
        <v>2.1031664599207791</v>
      </c>
      <c r="R9" s="328">
        <f t="shared" si="5"/>
        <v>6.8105219458942381</v>
      </c>
      <c r="S9" s="328">
        <f t="shared" si="5"/>
        <v>7.75543194007059</v>
      </c>
      <c r="T9" s="328">
        <f t="shared" si="5"/>
        <v>3.0680355424612742</v>
      </c>
      <c r="U9" s="329">
        <f t="shared" si="5"/>
        <v>3.8054429422932854</v>
      </c>
    </row>
    <row r="10" spans="1:21" ht="23.25" customHeight="1">
      <c r="A10" s="318" t="s">
        <v>97</v>
      </c>
      <c r="B10" s="319">
        <f>SUM(C10:U10)</f>
        <v>1507012</v>
      </c>
      <c r="C10" s="320">
        <v>62003</v>
      </c>
      <c r="D10" s="320">
        <v>68071</v>
      </c>
      <c r="E10" s="320">
        <v>114039</v>
      </c>
      <c r="F10" s="320">
        <v>96374</v>
      </c>
      <c r="G10" s="320">
        <v>157258</v>
      </c>
      <c r="H10" s="320">
        <v>66180</v>
      </c>
      <c r="I10" s="320">
        <v>72905</v>
      </c>
      <c r="J10" s="320">
        <v>52627</v>
      </c>
      <c r="K10" s="320">
        <v>77659</v>
      </c>
      <c r="L10" s="320">
        <v>65602</v>
      </c>
      <c r="M10" s="320">
        <v>79960</v>
      </c>
      <c r="N10" s="320">
        <v>90222</v>
      </c>
      <c r="O10" s="320">
        <v>119818</v>
      </c>
      <c r="P10" s="320">
        <v>32990</v>
      </c>
      <c r="Q10" s="320">
        <v>31562</v>
      </c>
      <c r="R10" s="320">
        <v>100942</v>
      </c>
      <c r="S10" s="320">
        <v>113478</v>
      </c>
      <c r="T10" s="320">
        <v>46208</v>
      </c>
      <c r="U10" s="321">
        <v>59114</v>
      </c>
    </row>
    <row r="11" spans="1:21" ht="23.25" customHeight="1">
      <c r="A11" s="310" t="s">
        <v>4</v>
      </c>
      <c r="B11" s="358">
        <f>B10/31</f>
        <v>48613.290322580644</v>
      </c>
      <c r="C11" s="358">
        <f>C10/31</f>
        <v>2000.0967741935483</v>
      </c>
      <c r="D11" s="358">
        <f t="shared" ref="D11:L11" si="6">D10/31</f>
        <v>2195.8387096774195</v>
      </c>
      <c r="E11" s="358">
        <f t="shared" si="6"/>
        <v>3678.6774193548385</v>
      </c>
      <c r="F11" s="358">
        <f t="shared" si="6"/>
        <v>3108.8387096774195</v>
      </c>
      <c r="G11" s="358">
        <f t="shared" si="6"/>
        <v>5072.8387096774195</v>
      </c>
      <c r="H11" s="358">
        <f t="shared" si="6"/>
        <v>2134.8387096774195</v>
      </c>
      <c r="I11" s="358">
        <f t="shared" si="6"/>
        <v>2351.7741935483873</v>
      </c>
      <c r="J11" s="358">
        <f t="shared" si="6"/>
        <v>1697.6451612903227</v>
      </c>
      <c r="K11" s="358">
        <f t="shared" si="6"/>
        <v>2505.1290322580644</v>
      </c>
      <c r="L11" s="358">
        <f t="shared" si="6"/>
        <v>2116.1935483870966</v>
      </c>
      <c r="M11" s="358">
        <f t="shared" ref="M11:U11" si="7">M10/31</f>
        <v>2579.3548387096776</v>
      </c>
      <c r="N11" s="358">
        <f t="shared" si="7"/>
        <v>2910.3870967741937</v>
      </c>
      <c r="O11" s="358">
        <f t="shared" si="7"/>
        <v>3865.0967741935483</v>
      </c>
      <c r="P11" s="358">
        <f t="shared" si="7"/>
        <v>1064.1935483870968</v>
      </c>
      <c r="Q11" s="358">
        <f t="shared" si="7"/>
        <v>1018.1290322580645</v>
      </c>
      <c r="R11" s="358">
        <f t="shared" si="7"/>
        <v>3256.1935483870966</v>
      </c>
      <c r="S11" s="358">
        <f t="shared" si="7"/>
        <v>3660.5806451612902</v>
      </c>
      <c r="T11" s="358">
        <f t="shared" si="7"/>
        <v>1490.5806451612902</v>
      </c>
      <c r="U11" s="359">
        <f t="shared" si="7"/>
        <v>1906.9032258064517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4.1143003506275999</v>
      </c>
      <c r="D12" s="332">
        <f t="shared" ref="D12:U12" si="8">D11/$B$11*100</f>
        <v>4.5169514244080338</v>
      </c>
      <c r="E12" s="332">
        <f t="shared" si="8"/>
        <v>7.5672257420644291</v>
      </c>
      <c r="F12" s="332">
        <f t="shared" si="8"/>
        <v>6.3950386592807495</v>
      </c>
      <c r="G12" s="332">
        <f t="shared" si="8"/>
        <v>10.435086117429721</v>
      </c>
      <c r="H12" s="332">
        <f t="shared" si="8"/>
        <v>4.3914713353311061</v>
      </c>
      <c r="I12" s="332">
        <f t="shared" si="8"/>
        <v>4.8377186113979187</v>
      </c>
      <c r="J12" s="332">
        <f t="shared" si="8"/>
        <v>3.4921420665528875</v>
      </c>
      <c r="K12" s="332">
        <f t="shared" si="8"/>
        <v>5.1531772806055951</v>
      </c>
      <c r="L12" s="332">
        <f t="shared" si="8"/>
        <v>4.3531172943546563</v>
      </c>
      <c r="M12" s="332">
        <f t="shared" si="8"/>
        <v>5.3058635233163374</v>
      </c>
      <c r="N12" s="332">
        <f t="shared" si="8"/>
        <v>5.9868136418289968</v>
      </c>
      <c r="O12" s="332">
        <f t="shared" si="8"/>
        <v>7.9506997953566385</v>
      </c>
      <c r="P12" s="332">
        <f t="shared" si="8"/>
        <v>2.1891000204377935</v>
      </c>
      <c r="Q12" s="332">
        <f t="shared" si="8"/>
        <v>2.0943429780253906</v>
      </c>
      <c r="R12" s="332">
        <f t="shared" si="8"/>
        <v>6.6981550246447936</v>
      </c>
      <c r="S12" s="332">
        <f t="shared" si="8"/>
        <v>7.5299997611166996</v>
      </c>
      <c r="T12" s="332">
        <f t="shared" si="8"/>
        <v>3.0661998710030178</v>
      </c>
      <c r="U12" s="333">
        <f t="shared" si="8"/>
        <v>3.9225965022176337</v>
      </c>
    </row>
    <row r="13" spans="1:21" ht="23.25" customHeight="1">
      <c r="A13" s="334" t="s">
        <v>98</v>
      </c>
      <c r="B13" s="335">
        <f>SUM(C13:U13)</f>
        <v>1449558</v>
      </c>
      <c r="C13" s="336">
        <v>60481</v>
      </c>
      <c r="D13" s="336">
        <v>65602</v>
      </c>
      <c r="E13" s="336">
        <v>111823</v>
      </c>
      <c r="F13" s="336">
        <v>93454</v>
      </c>
      <c r="G13" s="336">
        <v>151789</v>
      </c>
      <c r="H13" s="336">
        <v>62594</v>
      </c>
      <c r="I13" s="336">
        <v>72775</v>
      </c>
      <c r="J13" s="336">
        <v>50119</v>
      </c>
      <c r="K13" s="336">
        <v>73753</v>
      </c>
      <c r="L13" s="336">
        <v>61515</v>
      </c>
      <c r="M13" s="336">
        <v>73791</v>
      </c>
      <c r="N13" s="336">
        <v>87499</v>
      </c>
      <c r="O13" s="336">
        <v>113716</v>
      </c>
      <c r="P13" s="336">
        <v>29986</v>
      </c>
      <c r="Q13" s="336">
        <v>30526</v>
      </c>
      <c r="R13" s="336">
        <v>96026</v>
      </c>
      <c r="S13" s="336">
        <v>113953</v>
      </c>
      <c r="T13" s="336">
        <v>44222</v>
      </c>
      <c r="U13" s="337">
        <v>55934</v>
      </c>
    </row>
    <row r="14" spans="1:21" ht="23.25" customHeight="1">
      <c r="A14" s="310" t="s">
        <v>4</v>
      </c>
      <c r="B14" s="358">
        <f>B13/31</f>
        <v>46759.93548387097</v>
      </c>
      <c r="C14" s="358">
        <f>C13/31</f>
        <v>1951</v>
      </c>
      <c r="D14" s="358">
        <f t="shared" ref="D14:M14" si="9">D13/31</f>
        <v>2116.1935483870966</v>
      </c>
      <c r="E14" s="358">
        <f t="shared" si="9"/>
        <v>3607.1935483870966</v>
      </c>
      <c r="F14" s="358">
        <f t="shared" si="9"/>
        <v>3014.6451612903224</v>
      </c>
      <c r="G14" s="358">
        <f t="shared" si="9"/>
        <v>4896.4193548387093</v>
      </c>
      <c r="H14" s="358">
        <f t="shared" si="9"/>
        <v>2019.1612903225807</v>
      </c>
      <c r="I14" s="358">
        <f t="shared" si="9"/>
        <v>2347.5806451612902</v>
      </c>
      <c r="J14" s="358">
        <f t="shared" si="9"/>
        <v>1616.741935483871</v>
      </c>
      <c r="K14" s="358">
        <f t="shared" si="9"/>
        <v>2379.1290322580644</v>
      </c>
      <c r="L14" s="358">
        <f t="shared" si="9"/>
        <v>1984.3548387096773</v>
      </c>
      <c r="M14" s="358">
        <f t="shared" si="9"/>
        <v>2380.3548387096776</v>
      </c>
      <c r="N14" s="358">
        <f t="shared" ref="N14:U14" si="10">N13/31</f>
        <v>2822.5483870967741</v>
      </c>
      <c r="O14" s="358">
        <f t="shared" si="10"/>
        <v>3668.2580645161293</v>
      </c>
      <c r="P14" s="358">
        <f t="shared" si="10"/>
        <v>967.29032258064512</v>
      </c>
      <c r="Q14" s="358">
        <f t="shared" si="10"/>
        <v>984.70967741935488</v>
      </c>
      <c r="R14" s="358">
        <f t="shared" si="10"/>
        <v>3097.6129032258063</v>
      </c>
      <c r="S14" s="358">
        <f t="shared" si="10"/>
        <v>3675.9032258064517</v>
      </c>
      <c r="T14" s="358">
        <f t="shared" si="10"/>
        <v>1426.516129032258</v>
      </c>
      <c r="U14" s="359">
        <f t="shared" si="10"/>
        <v>1804.3225806451612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4.1723753033683373</v>
      </c>
      <c r="D15" s="340">
        <f t="shared" ref="D15:U15" si="11">D14/$B$14*100</f>
        <v>4.5256554066825885</v>
      </c>
      <c r="E15" s="340">
        <f t="shared" si="11"/>
        <v>7.714282560615028</v>
      </c>
      <c r="F15" s="340">
        <f t="shared" si="11"/>
        <v>6.4470686926635556</v>
      </c>
      <c r="G15" s="340">
        <f t="shared" si="11"/>
        <v>10.471398867792802</v>
      </c>
      <c r="H15" s="340">
        <f t="shared" si="11"/>
        <v>4.3181438755813843</v>
      </c>
      <c r="I15" s="340">
        <f t="shared" si="11"/>
        <v>5.0204959028890181</v>
      </c>
      <c r="J15" s="340">
        <f t="shared" si="11"/>
        <v>3.4575367111905835</v>
      </c>
      <c r="K15" s="340">
        <f t="shared" si="11"/>
        <v>5.0879647451154071</v>
      </c>
      <c r="L15" s="340">
        <f t="shared" si="11"/>
        <v>4.2437073921843762</v>
      </c>
      <c r="M15" s="340">
        <f t="shared" si="11"/>
        <v>5.0905862338726706</v>
      </c>
      <c r="N15" s="340">
        <f t="shared" si="11"/>
        <v>6.036253809782016</v>
      </c>
      <c r="O15" s="340">
        <f t="shared" si="11"/>
        <v>7.8448740926544511</v>
      </c>
      <c r="P15" s="340">
        <f t="shared" si="11"/>
        <v>2.0686305756651335</v>
      </c>
      <c r="Q15" s="340">
        <f t="shared" si="11"/>
        <v>2.1058833106367598</v>
      </c>
      <c r="R15" s="340">
        <f t="shared" si="11"/>
        <v>6.6245020896024851</v>
      </c>
      <c r="S15" s="340">
        <f t="shared" si="11"/>
        <v>7.8612239041142198</v>
      </c>
      <c r="T15" s="340">
        <f t="shared" si="11"/>
        <v>3.0507230479911804</v>
      </c>
      <c r="U15" s="341">
        <f t="shared" si="11"/>
        <v>3.8586934775979986</v>
      </c>
    </row>
    <row r="16" spans="1:21" ht="23.25" customHeight="1">
      <c r="A16" s="318" t="s">
        <v>99</v>
      </c>
      <c r="B16" s="319">
        <f>SUM(C16:U16)</f>
        <v>1492531</v>
      </c>
      <c r="C16" s="320">
        <v>60400</v>
      </c>
      <c r="D16" s="320">
        <v>67056</v>
      </c>
      <c r="E16" s="320">
        <v>125484</v>
      </c>
      <c r="F16" s="320">
        <v>94607</v>
      </c>
      <c r="G16" s="320">
        <v>149870</v>
      </c>
      <c r="H16" s="320">
        <v>58660</v>
      </c>
      <c r="I16" s="320">
        <v>74905</v>
      </c>
      <c r="J16" s="320">
        <v>49809</v>
      </c>
      <c r="K16" s="320">
        <v>76088</v>
      </c>
      <c r="L16" s="320">
        <v>64800</v>
      </c>
      <c r="M16" s="320">
        <v>79033</v>
      </c>
      <c r="N16" s="320">
        <v>87849</v>
      </c>
      <c r="O16" s="320">
        <v>114571</v>
      </c>
      <c r="P16" s="320">
        <v>33930</v>
      </c>
      <c r="Q16" s="320">
        <v>31484</v>
      </c>
      <c r="R16" s="320">
        <v>106039</v>
      </c>
      <c r="S16" s="320">
        <v>117616</v>
      </c>
      <c r="T16" s="320">
        <v>46070</v>
      </c>
      <c r="U16" s="321">
        <v>54260</v>
      </c>
    </row>
    <row r="17" spans="1:21" ht="23.25" customHeight="1">
      <c r="A17" s="310" t="s">
        <v>4</v>
      </c>
      <c r="B17" s="358">
        <f t="shared" ref="B17:U17" si="12">B16/30</f>
        <v>49751.033333333333</v>
      </c>
      <c r="C17" s="358">
        <f t="shared" si="12"/>
        <v>2013.3333333333333</v>
      </c>
      <c r="D17" s="358">
        <f t="shared" si="12"/>
        <v>2235.1999999999998</v>
      </c>
      <c r="E17" s="358">
        <f t="shared" si="12"/>
        <v>4182.8</v>
      </c>
      <c r="F17" s="358">
        <f t="shared" si="12"/>
        <v>3153.5666666666666</v>
      </c>
      <c r="G17" s="358">
        <f t="shared" si="12"/>
        <v>4995.666666666667</v>
      </c>
      <c r="H17" s="358">
        <f t="shared" si="12"/>
        <v>1955.3333333333333</v>
      </c>
      <c r="I17" s="358">
        <f t="shared" si="12"/>
        <v>2496.8333333333335</v>
      </c>
      <c r="J17" s="358">
        <f t="shared" si="12"/>
        <v>1660.3</v>
      </c>
      <c r="K17" s="358">
        <f t="shared" si="12"/>
        <v>2536.2666666666669</v>
      </c>
      <c r="L17" s="358">
        <f t="shared" si="12"/>
        <v>2160</v>
      </c>
      <c r="M17" s="358">
        <f t="shared" si="12"/>
        <v>2634.4333333333334</v>
      </c>
      <c r="N17" s="358">
        <f t="shared" si="12"/>
        <v>2928.3</v>
      </c>
      <c r="O17" s="358">
        <f t="shared" si="12"/>
        <v>3819.0333333333333</v>
      </c>
      <c r="P17" s="358">
        <f t="shared" si="12"/>
        <v>1131</v>
      </c>
      <c r="Q17" s="358">
        <f t="shared" si="12"/>
        <v>1049.4666666666667</v>
      </c>
      <c r="R17" s="358">
        <f t="shared" si="12"/>
        <v>3534.6333333333332</v>
      </c>
      <c r="S17" s="358">
        <f t="shared" si="12"/>
        <v>3920.5333333333333</v>
      </c>
      <c r="T17" s="358">
        <f t="shared" si="12"/>
        <v>1535.6666666666667</v>
      </c>
      <c r="U17" s="359">
        <f t="shared" si="12"/>
        <v>1808.6666666666667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4.046817118036409</v>
      </c>
      <c r="D18" s="314">
        <f>D17/$B$17*100</f>
        <v>4.492771004421348</v>
      </c>
      <c r="E18" s="314">
        <f t="shared" ref="E18:U18" si="13">E17/$B$17*100</f>
        <v>8.4074635635708752</v>
      </c>
      <c r="F18" s="314">
        <f t="shared" si="13"/>
        <v>6.3386958126832873</v>
      </c>
      <c r="G18" s="314">
        <f t="shared" si="13"/>
        <v>10.041332474836368</v>
      </c>
      <c r="H18" s="314">
        <f t="shared" si="13"/>
        <v>3.9302366249009237</v>
      </c>
      <c r="I18" s="314">
        <f t="shared" si="13"/>
        <v>5.0186562289158489</v>
      </c>
      <c r="J18" s="314">
        <f t="shared" si="13"/>
        <v>3.3372171164284024</v>
      </c>
      <c r="K18" s="314">
        <f t="shared" si="13"/>
        <v>5.097917564191297</v>
      </c>
      <c r="L18" s="314">
        <f t="shared" si="13"/>
        <v>4.3416183650456848</v>
      </c>
      <c r="M18" s="314">
        <f t="shared" si="13"/>
        <v>5.2952333988372766</v>
      </c>
      <c r="N18" s="314">
        <f t="shared" si="13"/>
        <v>5.885907897390406</v>
      </c>
      <c r="O18" s="314">
        <f t="shared" si="13"/>
        <v>7.6762894707044618</v>
      </c>
      <c r="P18" s="314">
        <f t="shared" si="13"/>
        <v>2.2733196161419764</v>
      </c>
      <c r="Q18" s="314">
        <f t="shared" si="13"/>
        <v>2.1094369229181842</v>
      </c>
      <c r="R18" s="314">
        <f t="shared" si="13"/>
        <v>7.1046430526401121</v>
      </c>
      <c r="S18" s="314">
        <f t="shared" si="13"/>
        <v>7.8803053336915614</v>
      </c>
      <c r="T18" s="314">
        <f t="shared" si="13"/>
        <v>3.0867030567539304</v>
      </c>
      <c r="U18" s="315">
        <f t="shared" si="13"/>
        <v>3.6354353778916484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E13" sqref="E13"/>
    </sheetView>
  </sheetViews>
  <sheetFormatPr defaultRowHeight="13.5"/>
  <sheetData>
    <row r="1" spans="1:21" ht="23.25" customHeight="1">
      <c r="A1" s="506" t="s">
        <v>161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'2016.2분기'!B4+'2016.3분기'!B7+'2016.4분기'!B7</f>
        <v>18650867</v>
      </c>
      <c r="C4" s="365">
        <v>735611</v>
      </c>
      <c r="D4" s="365">
        <v>834391</v>
      </c>
      <c r="E4" s="365">
        <v>1535688</v>
      </c>
      <c r="F4" s="365">
        <v>1164266</v>
      </c>
      <c r="G4" s="365">
        <v>1900401</v>
      </c>
      <c r="H4" s="365">
        <v>775711</v>
      </c>
      <c r="I4" s="365">
        <v>887813</v>
      </c>
      <c r="J4" s="365">
        <v>644226</v>
      </c>
      <c r="K4" s="365">
        <v>992086</v>
      </c>
      <c r="L4" s="365">
        <v>799506</v>
      </c>
      <c r="M4" s="365">
        <v>997003</v>
      </c>
      <c r="N4" s="365">
        <v>1141819</v>
      </c>
      <c r="O4" s="365">
        <v>1469118</v>
      </c>
      <c r="P4" s="365">
        <v>425616</v>
      </c>
      <c r="Q4" s="365">
        <v>394383</v>
      </c>
      <c r="R4" s="365">
        <v>1290098</v>
      </c>
      <c r="S4" s="365">
        <v>1408980</v>
      </c>
      <c r="T4" s="365">
        <v>570437</v>
      </c>
      <c r="U4" s="366">
        <v>683714</v>
      </c>
    </row>
    <row r="5" spans="1:21" ht="23.25" customHeight="1">
      <c r="A5" s="367" t="s">
        <v>4</v>
      </c>
      <c r="B5" s="377">
        <f>B4/366</f>
        <v>50958.653005464483</v>
      </c>
      <c r="C5" s="377">
        <f>C4/366</f>
        <v>2009.8661202185792</v>
      </c>
      <c r="D5" s="377">
        <f t="shared" ref="D5:U5" si="0">D4/366</f>
        <v>2279.756830601093</v>
      </c>
      <c r="E5" s="377">
        <f t="shared" si="0"/>
        <v>4195.8688524590161</v>
      </c>
      <c r="F5" s="377">
        <f t="shared" si="0"/>
        <v>3181.054644808743</v>
      </c>
      <c r="G5" s="377">
        <f t="shared" si="0"/>
        <v>5192.3524590163934</v>
      </c>
      <c r="H5" s="377">
        <f t="shared" si="0"/>
        <v>2119.4289617486338</v>
      </c>
      <c r="I5" s="377">
        <f t="shared" si="0"/>
        <v>2425.7185792349728</v>
      </c>
      <c r="J5" s="377">
        <f t="shared" si="0"/>
        <v>1760.1803278688524</v>
      </c>
      <c r="K5" s="377">
        <f t="shared" si="0"/>
        <v>2710.6174863387978</v>
      </c>
      <c r="L5" s="377">
        <f t="shared" si="0"/>
        <v>2184.4426229508199</v>
      </c>
      <c r="M5" s="377">
        <f t="shared" si="0"/>
        <v>2724.0519125683059</v>
      </c>
      <c r="N5" s="377">
        <f t="shared" si="0"/>
        <v>3119.7240437158471</v>
      </c>
      <c r="O5" s="377">
        <f t="shared" si="0"/>
        <v>4013.9836065573772</v>
      </c>
      <c r="P5" s="377">
        <f t="shared" si="0"/>
        <v>1162.8852459016393</v>
      </c>
      <c r="Q5" s="377">
        <f t="shared" si="0"/>
        <v>1077.549180327869</v>
      </c>
      <c r="R5" s="377">
        <f t="shared" si="0"/>
        <v>3524.8579234972676</v>
      </c>
      <c r="S5" s="377">
        <f t="shared" si="0"/>
        <v>3849.6721311475408</v>
      </c>
      <c r="T5" s="377">
        <f t="shared" si="0"/>
        <v>1558.5710382513662</v>
      </c>
      <c r="U5" s="377">
        <f t="shared" si="0"/>
        <v>1868.0710382513662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3.9441115525621404</v>
      </c>
      <c r="D6" s="369">
        <f t="shared" ref="D6:U6" si="1">D5/$B$5*100</f>
        <v>4.4737384058338954</v>
      </c>
      <c r="E6" s="369">
        <f t="shared" si="1"/>
        <v>8.2338692351406486</v>
      </c>
      <c r="F6" s="369">
        <f t="shared" si="1"/>
        <v>6.2424229393732737</v>
      </c>
      <c r="G6" s="369">
        <f t="shared" si="1"/>
        <v>10.18934401280112</v>
      </c>
      <c r="H6" s="369">
        <f t="shared" si="1"/>
        <v>4.1591149623231987</v>
      </c>
      <c r="I6" s="369">
        <f t="shared" si="1"/>
        <v>4.7601701304287891</v>
      </c>
      <c r="J6" s="369">
        <f t="shared" si="1"/>
        <v>3.4541343305917094</v>
      </c>
      <c r="K6" s="369">
        <f t="shared" si="1"/>
        <v>5.3192486976610791</v>
      </c>
      <c r="L6" s="369">
        <f t="shared" si="1"/>
        <v>4.2866961627038576</v>
      </c>
      <c r="M6" s="369">
        <f t="shared" si="1"/>
        <v>5.3456120833417557</v>
      </c>
      <c r="N6" s="369">
        <f t="shared" si="1"/>
        <v>6.1220692850364546</v>
      </c>
      <c r="O6" s="369">
        <f t="shared" si="1"/>
        <v>7.8769421282131287</v>
      </c>
      <c r="P6" s="369">
        <f t="shared" si="1"/>
        <v>2.2820172381262491</v>
      </c>
      <c r="Q6" s="369">
        <f t="shared" si="1"/>
        <v>2.1145558541594878</v>
      </c>
      <c r="R6" s="369">
        <f t="shared" si="1"/>
        <v>6.9170939881775997</v>
      </c>
      <c r="S6" s="369">
        <f t="shared" si="1"/>
        <v>7.5545013537440369</v>
      </c>
      <c r="T6" s="369">
        <f t="shared" si="1"/>
        <v>3.0585012482261549</v>
      </c>
      <c r="U6" s="370">
        <f t="shared" si="1"/>
        <v>3.6658563915554163</v>
      </c>
    </row>
    <row r="7" spans="1:21" ht="23.25" customHeight="1" thickTop="1">
      <c r="A7" s="322" t="s">
        <v>70</v>
      </c>
      <c r="B7" s="323">
        <f>SUM(C7:U7)</f>
        <v>4888560</v>
      </c>
      <c r="C7" s="324">
        <f>C10+C13+C16</f>
        <v>190614</v>
      </c>
      <c r="D7" s="324">
        <f>D10+D13+D16</f>
        <v>219302</v>
      </c>
      <c r="E7" s="324">
        <f t="shared" ref="E7:U7" si="2">E10+E13+E16</f>
        <v>406773</v>
      </c>
      <c r="F7" s="324">
        <f t="shared" si="2"/>
        <v>317017</v>
      </c>
      <c r="G7" s="324">
        <f t="shared" si="2"/>
        <v>506657</v>
      </c>
      <c r="H7" s="324">
        <f t="shared" si="2"/>
        <v>193298</v>
      </c>
      <c r="I7" s="324">
        <f t="shared" si="2"/>
        <v>223911</v>
      </c>
      <c r="J7" s="324">
        <f t="shared" si="2"/>
        <v>166564</v>
      </c>
      <c r="K7" s="324">
        <f t="shared" si="2"/>
        <v>255485</v>
      </c>
      <c r="L7" s="324">
        <f t="shared" si="2"/>
        <v>213762</v>
      </c>
      <c r="M7" s="324">
        <f>M10+M13+M16</f>
        <v>260192</v>
      </c>
      <c r="N7" s="324">
        <f t="shared" si="2"/>
        <v>291540</v>
      </c>
      <c r="O7" s="324">
        <f t="shared" si="2"/>
        <v>385545</v>
      </c>
      <c r="P7" s="324">
        <f t="shared" si="2"/>
        <v>121121</v>
      </c>
      <c r="Q7" s="324">
        <f t="shared" si="2"/>
        <v>103382</v>
      </c>
      <c r="R7" s="324">
        <f>R10+R13+R16</f>
        <v>333436</v>
      </c>
      <c r="S7" s="324">
        <f t="shared" si="2"/>
        <v>374563</v>
      </c>
      <c r="T7" s="324">
        <f t="shared" si="2"/>
        <v>148116</v>
      </c>
      <c r="U7" s="325">
        <f t="shared" si="2"/>
        <v>177282</v>
      </c>
    </row>
    <row r="8" spans="1:21" ht="23.25" customHeight="1">
      <c r="A8" s="306" t="s">
        <v>4</v>
      </c>
      <c r="B8" s="360">
        <f>B7/92</f>
        <v>53136.521739130432</v>
      </c>
      <c r="C8" s="360">
        <f>C7/92</f>
        <v>2071.891304347826</v>
      </c>
      <c r="D8" s="360">
        <f t="shared" ref="D8:U8" si="3">D7/92</f>
        <v>2383.717391304348</v>
      </c>
      <c r="E8" s="360">
        <f t="shared" si="3"/>
        <v>4421.445652173913</v>
      </c>
      <c r="F8" s="360">
        <f t="shared" si="3"/>
        <v>3445.836956521739</v>
      </c>
      <c r="G8" s="360">
        <f t="shared" si="3"/>
        <v>5507.141304347826</v>
      </c>
      <c r="H8" s="360">
        <f t="shared" si="3"/>
        <v>2101.0652173913045</v>
      </c>
      <c r="I8" s="360">
        <f t="shared" si="3"/>
        <v>2433.8152173913045</v>
      </c>
      <c r="J8" s="360">
        <f t="shared" si="3"/>
        <v>1810.4782608695652</v>
      </c>
      <c r="K8" s="360">
        <f t="shared" si="3"/>
        <v>2777.0108695652175</v>
      </c>
      <c r="L8" s="360">
        <f t="shared" si="3"/>
        <v>2323.5</v>
      </c>
      <c r="M8" s="360">
        <f t="shared" si="3"/>
        <v>2828.1739130434785</v>
      </c>
      <c r="N8" s="360">
        <f t="shared" si="3"/>
        <v>3168.913043478261</v>
      </c>
      <c r="O8" s="360">
        <f t="shared" si="3"/>
        <v>4190.70652173913</v>
      </c>
      <c r="P8" s="360">
        <f t="shared" si="3"/>
        <v>1316.5326086956522</v>
      </c>
      <c r="Q8" s="360">
        <f t="shared" si="3"/>
        <v>1123.7173913043478</v>
      </c>
      <c r="R8" s="360">
        <f t="shared" si="3"/>
        <v>3624.304347826087</v>
      </c>
      <c r="S8" s="360">
        <f t="shared" si="3"/>
        <v>4071.336956521739</v>
      </c>
      <c r="T8" s="360">
        <f t="shared" si="3"/>
        <v>1609.9565217391305</v>
      </c>
      <c r="U8" s="379">
        <f t="shared" si="3"/>
        <v>1926.9782608695652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3.8991850360842455</v>
      </c>
      <c r="D9" s="328">
        <f t="shared" ref="D9:U9" si="4">D8/$B$8*100</f>
        <v>4.4860245143764219</v>
      </c>
      <c r="E9" s="328">
        <f>E8/$B$8*100</f>
        <v>8.3209165889341641</v>
      </c>
      <c r="F9" s="328">
        <f t="shared" si="4"/>
        <v>6.4848748915836154</v>
      </c>
      <c r="G9" s="328">
        <f t="shared" si="4"/>
        <v>10.364135860048767</v>
      </c>
      <c r="H9" s="328">
        <f t="shared" si="4"/>
        <v>3.9540887296054468</v>
      </c>
      <c r="I9" s="328">
        <f t="shared" si="4"/>
        <v>4.580305856939467</v>
      </c>
      <c r="J9" s="328">
        <f t="shared" si="4"/>
        <v>3.4072201220809402</v>
      </c>
      <c r="K9" s="328">
        <f t="shared" si="4"/>
        <v>5.2261811249120402</v>
      </c>
      <c r="L9" s="328">
        <f t="shared" si="4"/>
        <v>4.37269870882223</v>
      </c>
      <c r="M9" s="328">
        <f t="shared" si="4"/>
        <v>5.3224671477899426</v>
      </c>
      <c r="N9" s="328">
        <f t="shared" si="4"/>
        <v>5.9637193774853952</v>
      </c>
      <c r="O9" s="328">
        <f t="shared" si="4"/>
        <v>7.8866782856301239</v>
      </c>
      <c r="P9" s="328">
        <f t="shared" si="4"/>
        <v>2.4776416777128647</v>
      </c>
      <c r="Q9" s="328">
        <f t="shared" si="4"/>
        <v>2.1147740848020682</v>
      </c>
      <c r="R9" s="328">
        <f t="shared" si="4"/>
        <v>6.8207406680085754</v>
      </c>
      <c r="S9" s="328">
        <f t="shared" si="4"/>
        <v>7.662031354836599</v>
      </c>
      <c r="T9" s="328">
        <f t="shared" si="4"/>
        <v>3.0298492807697972</v>
      </c>
      <c r="U9" s="329">
        <f t="shared" si="4"/>
        <v>3.626466689577299</v>
      </c>
    </row>
    <row r="10" spans="1:21" ht="23.25" customHeight="1">
      <c r="A10" s="318" t="s">
        <v>101</v>
      </c>
      <c r="B10" s="319">
        <f>SUM(C10:U10)</f>
        <v>1617972</v>
      </c>
      <c r="C10" s="320">
        <v>64285</v>
      </c>
      <c r="D10" s="320">
        <v>73067</v>
      </c>
      <c r="E10" s="320">
        <v>134618</v>
      </c>
      <c r="F10" s="320">
        <v>105253</v>
      </c>
      <c r="G10" s="320">
        <v>168749</v>
      </c>
      <c r="H10" s="320">
        <v>63830</v>
      </c>
      <c r="I10" s="320">
        <v>74578</v>
      </c>
      <c r="J10" s="320">
        <v>54682</v>
      </c>
      <c r="K10" s="320">
        <v>84391</v>
      </c>
      <c r="L10" s="320">
        <v>70466</v>
      </c>
      <c r="M10" s="320">
        <v>85500</v>
      </c>
      <c r="N10" s="320">
        <v>95068</v>
      </c>
      <c r="O10" s="320">
        <v>125459</v>
      </c>
      <c r="P10" s="320">
        <v>40653</v>
      </c>
      <c r="Q10" s="320">
        <v>34473</v>
      </c>
      <c r="R10" s="320">
        <v>112641</v>
      </c>
      <c r="S10" s="320">
        <v>122972</v>
      </c>
      <c r="T10" s="320">
        <v>49234</v>
      </c>
      <c r="U10" s="321">
        <v>58053</v>
      </c>
    </row>
    <row r="11" spans="1:21" ht="23.25" customHeight="1">
      <c r="A11" s="310" t="s">
        <v>4</v>
      </c>
      <c r="B11" s="358">
        <f>B10/31</f>
        <v>52192.645161290326</v>
      </c>
      <c r="C11" s="358">
        <f>C10/31</f>
        <v>2073.7096774193546</v>
      </c>
      <c r="D11" s="358">
        <f t="shared" ref="D11:U11" si="5">D10/31</f>
        <v>2357</v>
      </c>
      <c r="E11" s="358">
        <f t="shared" si="5"/>
        <v>4342.5161290322585</v>
      </c>
      <c r="F11" s="358">
        <f t="shared" si="5"/>
        <v>3395.2580645161293</v>
      </c>
      <c r="G11" s="358">
        <f t="shared" si="5"/>
        <v>5443.5161290322585</v>
      </c>
      <c r="H11" s="358">
        <f t="shared" si="5"/>
        <v>2059.0322580645161</v>
      </c>
      <c r="I11" s="358">
        <f t="shared" si="5"/>
        <v>2405.7419354838707</v>
      </c>
      <c r="J11" s="358">
        <f t="shared" si="5"/>
        <v>1763.9354838709678</v>
      </c>
      <c r="K11" s="358">
        <f t="shared" si="5"/>
        <v>2722.2903225806454</v>
      </c>
      <c r="L11" s="358">
        <f t="shared" si="5"/>
        <v>2273.0967741935483</v>
      </c>
      <c r="M11" s="358">
        <f t="shared" si="5"/>
        <v>2758.0645161290322</v>
      </c>
      <c r="N11" s="358">
        <f t="shared" si="5"/>
        <v>3066.7096774193546</v>
      </c>
      <c r="O11" s="358">
        <f t="shared" si="5"/>
        <v>4047.0645161290322</v>
      </c>
      <c r="P11" s="358">
        <f t="shared" si="5"/>
        <v>1311.3870967741937</v>
      </c>
      <c r="Q11" s="358">
        <f t="shared" si="5"/>
        <v>1112.0322580645161</v>
      </c>
      <c r="R11" s="358">
        <f t="shared" si="5"/>
        <v>3633.5806451612902</v>
      </c>
      <c r="S11" s="358">
        <f t="shared" si="5"/>
        <v>3966.8387096774195</v>
      </c>
      <c r="T11" s="358">
        <f t="shared" si="5"/>
        <v>1588.1935483870968</v>
      </c>
      <c r="U11" s="359">
        <f t="shared" si="5"/>
        <v>1872.6774193548388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3.9731837139332442</v>
      </c>
      <c r="D12" s="332">
        <f t="shared" ref="D12:U12" si="6">D11/$B$11*100</f>
        <v>4.5159619573144649</v>
      </c>
      <c r="E12" s="332">
        <f t="shared" si="6"/>
        <v>8.3201687050208548</v>
      </c>
      <c r="F12" s="332">
        <f t="shared" si="6"/>
        <v>6.5052423651336362</v>
      </c>
      <c r="G12" s="332">
        <f t="shared" si="6"/>
        <v>10.429661329120652</v>
      </c>
      <c r="H12" s="332">
        <f t="shared" si="6"/>
        <v>3.945062090073252</v>
      </c>
      <c r="I12" s="332">
        <f t="shared" si="6"/>
        <v>4.60935047083633</v>
      </c>
      <c r="J12" s="332">
        <f t="shared" si="6"/>
        <v>3.379662936070587</v>
      </c>
      <c r="K12" s="332">
        <f t="shared" si="6"/>
        <v>5.2158504597112927</v>
      </c>
      <c r="L12" s="332">
        <f t="shared" si="6"/>
        <v>4.3552051580620672</v>
      </c>
      <c r="M12" s="332">
        <f t="shared" si="6"/>
        <v>5.2843930550096045</v>
      </c>
      <c r="N12" s="332">
        <f t="shared" si="6"/>
        <v>5.875750631036877</v>
      </c>
      <c r="O12" s="332">
        <f t="shared" si="6"/>
        <v>7.7540896875842087</v>
      </c>
      <c r="P12" s="332">
        <f t="shared" si="6"/>
        <v>2.5125898346819353</v>
      </c>
      <c r="Q12" s="332">
        <f t="shared" si="6"/>
        <v>2.1306301963198373</v>
      </c>
      <c r="R12" s="332">
        <f t="shared" si="6"/>
        <v>6.961863369699846</v>
      </c>
      <c r="S12" s="332">
        <f t="shared" si="6"/>
        <v>7.6003787457384924</v>
      </c>
      <c r="T12" s="332">
        <f t="shared" si="6"/>
        <v>3.0429451189513785</v>
      </c>
      <c r="U12" s="333">
        <f t="shared" si="6"/>
        <v>3.5880101757014335</v>
      </c>
    </row>
    <row r="13" spans="1:21" ht="23.25" customHeight="1">
      <c r="A13" s="334" t="s">
        <v>102</v>
      </c>
      <c r="B13" s="335">
        <f>SUM(C13:U13)</f>
        <v>1624880</v>
      </c>
      <c r="C13" s="336">
        <v>62538</v>
      </c>
      <c r="D13" s="336">
        <v>73479</v>
      </c>
      <c r="E13" s="336">
        <v>139043</v>
      </c>
      <c r="F13" s="336">
        <v>103748</v>
      </c>
      <c r="G13" s="336">
        <v>162812</v>
      </c>
      <c r="H13" s="336">
        <v>63400</v>
      </c>
      <c r="I13" s="336">
        <v>75240</v>
      </c>
      <c r="J13" s="336">
        <v>55269</v>
      </c>
      <c r="K13" s="336">
        <v>85870</v>
      </c>
      <c r="L13" s="336">
        <v>71252</v>
      </c>
      <c r="M13" s="336">
        <v>87100</v>
      </c>
      <c r="N13" s="336">
        <v>96784</v>
      </c>
      <c r="O13" s="336">
        <v>128727</v>
      </c>
      <c r="P13" s="336">
        <v>41720</v>
      </c>
      <c r="Q13" s="336">
        <v>34352</v>
      </c>
      <c r="R13" s="336">
        <v>111628</v>
      </c>
      <c r="S13" s="336">
        <v>123015</v>
      </c>
      <c r="T13" s="336">
        <v>49191</v>
      </c>
      <c r="U13" s="337">
        <v>59712</v>
      </c>
    </row>
    <row r="14" spans="1:21" ht="23.25" customHeight="1">
      <c r="A14" s="310" t="s">
        <v>4</v>
      </c>
      <c r="B14" s="358">
        <f>B13/30</f>
        <v>54162.666666666664</v>
      </c>
      <c r="C14" s="358">
        <f>C13/30</f>
        <v>2084.6</v>
      </c>
      <c r="D14" s="358">
        <f t="shared" ref="D14:U14" si="7">D13/30</f>
        <v>2449.3000000000002</v>
      </c>
      <c r="E14" s="358">
        <f t="shared" si="7"/>
        <v>4634.7666666666664</v>
      </c>
      <c r="F14" s="358">
        <f t="shared" si="7"/>
        <v>3458.2666666666669</v>
      </c>
      <c r="G14" s="358">
        <f t="shared" si="7"/>
        <v>5427.0666666666666</v>
      </c>
      <c r="H14" s="358">
        <f t="shared" si="7"/>
        <v>2113.3333333333335</v>
      </c>
      <c r="I14" s="358">
        <f t="shared" si="7"/>
        <v>2508</v>
      </c>
      <c r="J14" s="358">
        <f t="shared" si="7"/>
        <v>1842.3</v>
      </c>
      <c r="K14" s="358">
        <f t="shared" si="7"/>
        <v>2862.3333333333335</v>
      </c>
      <c r="L14" s="358">
        <f t="shared" si="7"/>
        <v>2375.0666666666666</v>
      </c>
      <c r="M14" s="358">
        <f t="shared" si="7"/>
        <v>2903.3333333333335</v>
      </c>
      <c r="N14" s="358">
        <f t="shared" si="7"/>
        <v>3226.1333333333332</v>
      </c>
      <c r="O14" s="358">
        <f t="shared" si="7"/>
        <v>4290.8999999999996</v>
      </c>
      <c r="P14" s="358">
        <f t="shared" si="7"/>
        <v>1390.6666666666667</v>
      </c>
      <c r="Q14" s="358">
        <f t="shared" si="7"/>
        <v>1145.0666666666666</v>
      </c>
      <c r="R14" s="358">
        <f t="shared" si="7"/>
        <v>3720.9333333333334</v>
      </c>
      <c r="S14" s="358">
        <f t="shared" si="7"/>
        <v>4100.5</v>
      </c>
      <c r="T14" s="358">
        <f t="shared" si="7"/>
        <v>1639.7</v>
      </c>
      <c r="U14" s="358">
        <f t="shared" si="7"/>
        <v>1990.4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3.8487765250356949</v>
      </c>
      <c r="D15" s="340">
        <f t="shared" ref="D15:U15" si="8">D14/$B$14*100</f>
        <v>4.5221185564472455</v>
      </c>
      <c r="E15" s="340">
        <f t="shared" si="8"/>
        <v>8.5571242184038212</v>
      </c>
      <c r="F15" s="340">
        <f t="shared" si="8"/>
        <v>6.384963812712324</v>
      </c>
      <c r="G15" s="340">
        <f t="shared" si="8"/>
        <v>10.019939934025897</v>
      </c>
      <c r="H15" s="340">
        <f t="shared" si="8"/>
        <v>3.9018265964255825</v>
      </c>
      <c r="I15" s="340">
        <f t="shared" si="8"/>
        <v>4.6304957904583732</v>
      </c>
      <c r="J15" s="340">
        <f t="shared" si="8"/>
        <v>3.4014204125843142</v>
      </c>
      <c r="K15" s="340">
        <f t="shared" si="8"/>
        <v>5.2846979469253119</v>
      </c>
      <c r="L15" s="340">
        <f t="shared" si="8"/>
        <v>4.3850622815223277</v>
      </c>
      <c r="M15" s="340">
        <f t="shared" si="8"/>
        <v>5.3603958446162183</v>
      </c>
      <c r="N15" s="340">
        <f t="shared" si="8"/>
        <v>5.9563783171680376</v>
      </c>
      <c r="O15" s="340">
        <f t="shared" si="8"/>
        <v>7.9222465659002514</v>
      </c>
      <c r="P15" s="340">
        <f t="shared" si="8"/>
        <v>2.567574220865541</v>
      </c>
      <c r="Q15" s="340">
        <f t="shared" si="8"/>
        <v>2.1141253507951356</v>
      </c>
      <c r="R15" s="340">
        <f t="shared" si="8"/>
        <v>6.8699227019841462</v>
      </c>
      <c r="S15" s="340">
        <f t="shared" si="8"/>
        <v>7.5707129141844325</v>
      </c>
      <c r="T15" s="340">
        <f t="shared" si="8"/>
        <v>3.0273620205799814</v>
      </c>
      <c r="U15" s="341">
        <f t="shared" si="8"/>
        <v>3.6748559893653687</v>
      </c>
    </row>
    <row r="16" spans="1:21" ht="23.25" customHeight="1">
      <c r="A16" s="318" t="s">
        <v>103</v>
      </c>
      <c r="B16" s="319">
        <f>SUM(C16:U16)</f>
        <v>1645708</v>
      </c>
      <c r="C16" s="320">
        <v>63791</v>
      </c>
      <c r="D16" s="320">
        <v>72756</v>
      </c>
      <c r="E16" s="320">
        <v>133112</v>
      </c>
      <c r="F16" s="320">
        <v>108016</v>
      </c>
      <c r="G16" s="320">
        <v>175096</v>
      </c>
      <c r="H16" s="320">
        <v>66068</v>
      </c>
      <c r="I16" s="320">
        <v>74093</v>
      </c>
      <c r="J16" s="320">
        <v>56613</v>
      </c>
      <c r="K16" s="320">
        <v>85224</v>
      </c>
      <c r="L16" s="320">
        <v>72044</v>
      </c>
      <c r="M16" s="320">
        <v>87592</v>
      </c>
      <c r="N16" s="320">
        <v>99688</v>
      </c>
      <c r="O16" s="320">
        <v>131359</v>
      </c>
      <c r="P16" s="320">
        <v>38748</v>
      </c>
      <c r="Q16" s="320">
        <v>34557</v>
      </c>
      <c r="R16" s="320">
        <v>109167</v>
      </c>
      <c r="S16" s="320">
        <v>128576</v>
      </c>
      <c r="T16" s="320">
        <v>49691</v>
      </c>
      <c r="U16" s="321">
        <v>59517</v>
      </c>
    </row>
    <row r="17" spans="1:21" ht="23.25" customHeight="1">
      <c r="A17" s="310" t="s">
        <v>4</v>
      </c>
      <c r="B17" s="358">
        <f>B16/31</f>
        <v>53087.354838709674</v>
      </c>
      <c r="C17" s="358">
        <f>C16/31</f>
        <v>2057.7741935483873</v>
      </c>
      <c r="D17" s="358">
        <f t="shared" ref="D17:U17" si="9">D16/31</f>
        <v>2346.9677419354839</v>
      </c>
      <c r="E17" s="358">
        <f t="shared" si="9"/>
        <v>4293.9354838709678</v>
      </c>
      <c r="F17" s="358">
        <f t="shared" si="9"/>
        <v>3484.3870967741937</v>
      </c>
      <c r="G17" s="358">
        <f t="shared" si="9"/>
        <v>5648.2580645161288</v>
      </c>
      <c r="H17" s="358">
        <f t="shared" si="9"/>
        <v>2131.2258064516127</v>
      </c>
      <c r="I17" s="358">
        <f t="shared" si="9"/>
        <v>2390.0967741935483</v>
      </c>
      <c r="J17" s="358">
        <f t="shared" si="9"/>
        <v>1826.2258064516129</v>
      </c>
      <c r="K17" s="358">
        <f t="shared" si="9"/>
        <v>2749.1612903225805</v>
      </c>
      <c r="L17" s="358">
        <f t="shared" si="9"/>
        <v>2324</v>
      </c>
      <c r="M17" s="358">
        <f t="shared" si="9"/>
        <v>2825.5483870967741</v>
      </c>
      <c r="N17" s="358">
        <f t="shared" si="9"/>
        <v>3215.7419354838707</v>
      </c>
      <c r="O17" s="358">
        <f t="shared" si="9"/>
        <v>4237.3870967741932</v>
      </c>
      <c r="P17" s="358">
        <f t="shared" si="9"/>
        <v>1249.9354838709678</v>
      </c>
      <c r="Q17" s="358">
        <f t="shared" si="9"/>
        <v>1114.741935483871</v>
      </c>
      <c r="R17" s="358">
        <f t="shared" si="9"/>
        <v>3521.516129032258</v>
      </c>
      <c r="S17" s="358">
        <f t="shared" si="9"/>
        <v>4147.6129032258068</v>
      </c>
      <c r="T17" s="358">
        <f t="shared" si="9"/>
        <v>1602.9354838709678</v>
      </c>
      <c r="U17" s="358">
        <f t="shared" si="9"/>
        <v>1919.9032258064517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3.8762040410571021</v>
      </c>
      <c r="D18" s="314">
        <f>D17/$B$17*100</f>
        <v>4.4209543855896678</v>
      </c>
      <c r="E18" s="314">
        <f t="shared" ref="E18:U18" si="10">E17/$B$17*100</f>
        <v>8.0884336711008284</v>
      </c>
      <c r="F18" s="314">
        <f t="shared" si="10"/>
        <v>6.5634972911354881</v>
      </c>
      <c r="G18" s="314">
        <f t="shared" si="10"/>
        <v>10.639554526076315</v>
      </c>
      <c r="H18" s="314">
        <f t="shared" si="10"/>
        <v>4.014563944515066</v>
      </c>
      <c r="I18" s="314">
        <f t="shared" si="10"/>
        <v>4.5021960153320029</v>
      </c>
      <c r="J18" s="314">
        <f t="shared" si="10"/>
        <v>3.4400391807052046</v>
      </c>
      <c r="K18" s="314">
        <f t="shared" si="10"/>
        <v>5.1785614458944114</v>
      </c>
      <c r="L18" s="314">
        <f t="shared" si="10"/>
        <v>4.3776903314561268</v>
      </c>
      <c r="M18" s="314">
        <f t="shared" si="10"/>
        <v>5.3224508843610172</v>
      </c>
      <c r="N18" s="314">
        <f t="shared" si="10"/>
        <v>6.0574536916634063</v>
      </c>
      <c r="O18" s="314">
        <f t="shared" si="10"/>
        <v>7.9819141670332776</v>
      </c>
      <c r="P18" s="314">
        <f t="shared" si="10"/>
        <v>2.3544881595033873</v>
      </c>
      <c r="Q18" s="314">
        <f t="shared" si="10"/>
        <v>2.0998257285010467</v>
      </c>
      <c r="R18" s="314">
        <f t="shared" si="10"/>
        <v>6.6334367943766459</v>
      </c>
      <c r="S18" s="314">
        <f t="shared" si="10"/>
        <v>7.8128076183624326</v>
      </c>
      <c r="T18" s="314">
        <f t="shared" si="10"/>
        <v>3.0194299353226697</v>
      </c>
      <c r="U18" s="315">
        <f t="shared" si="10"/>
        <v>3.6164981880139129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5" sqref="C5"/>
    </sheetView>
  </sheetViews>
  <sheetFormatPr defaultRowHeight="13.5"/>
  <sheetData>
    <row r="1" spans="1:22" ht="29.25" customHeight="1">
      <c r="A1" s="506" t="s">
        <v>162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SUM(C4:V4)</f>
        <v>4576170</v>
      </c>
      <c r="C4" s="380">
        <f>C7</f>
        <v>11586</v>
      </c>
      <c r="D4" s="380">
        <f>D10+D13+D16</f>
        <v>167163</v>
      </c>
      <c r="E4" s="380">
        <f t="shared" ref="E4:V4" si="0">E10+E13+E16</f>
        <v>195923</v>
      </c>
      <c r="F4" s="380">
        <f t="shared" si="0"/>
        <v>379699</v>
      </c>
      <c r="G4" s="380">
        <f t="shared" si="0"/>
        <v>290092</v>
      </c>
      <c r="H4" s="380">
        <f t="shared" si="0"/>
        <v>475540</v>
      </c>
      <c r="I4" s="380">
        <f t="shared" si="0"/>
        <v>182523</v>
      </c>
      <c r="J4" s="380">
        <f t="shared" si="0"/>
        <v>210475</v>
      </c>
      <c r="K4" s="380">
        <f t="shared" si="0"/>
        <v>156383</v>
      </c>
      <c r="L4" s="380">
        <f t="shared" si="0"/>
        <v>237019</v>
      </c>
      <c r="M4" s="380">
        <f t="shared" si="0"/>
        <v>199801</v>
      </c>
      <c r="N4" s="380">
        <f t="shared" si="0"/>
        <v>241543</v>
      </c>
      <c r="O4" s="380">
        <f>O10+O13+O16</f>
        <v>277381</v>
      </c>
      <c r="P4" s="380">
        <f t="shared" si="0"/>
        <v>364387</v>
      </c>
      <c r="Q4" s="380">
        <f t="shared" si="0"/>
        <v>102516</v>
      </c>
      <c r="R4" s="380">
        <f t="shared" si="0"/>
        <v>92174</v>
      </c>
      <c r="S4" s="380">
        <f t="shared" si="0"/>
        <v>300941</v>
      </c>
      <c r="T4" s="380">
        <f t="shared" si="0"/>
        <v>380215</v>
      </c>
      <c r="U4" s="380">
        <f t="shared" si="0"/>
        <v>140738</v>
      </c>
      <c r="V4" s="381">
        <f t="shared" si="0"/>
        <v>170071</v>
      </c>
    </row>
    <row r="5" spans="1:22" ht="24" customHeight="1">
      <c r="A5" s="387" t="s">
        <v>4</v>
      </c>
      <c r="B5" s="382">
        <f>B4/90</f>
        <v>50846.333333333336</v>
      </c>
      <c r="C5" s="382">
        <f>C4/90</f>
        <v>128.73333333333332</v>
      </c>
      <c r="D5" s="382">
        <f>D4/90</f>
        <v>1857.3666666666666</v>
      </c>
      <c r="E5" s="382">
        <f t="shared" ref="E5:L5" si="1">E4/90</f>
        <v>2176.9222222222224</v>
      </c>
      <c r="F5" s="382">
        <f t="shared" si="1"/>
        <v>4218.8777777777777</v>
      </c>
      <c r="G5" s="382">
        <f t="shared" si="1"/>
        <v>3223.2444444444445</v>
      </c>
      <c r="H5" s="382">
        <f t="shared" si="1"/>
        <v>5283.7777777777774</v>
      </c>
      <c r="I5" s="382">
        <f t="shared" si="1"/>
        <v>2028.0333333333333</v>
      </c>
      <c r="J5" s="382">
        <f t="shared" si="1"/>
        <v>2338.6111111111113</v>
      </c>
      <c r="K5" s="382">
        <f t="shared" si="1"/>
        <v>1737.588888888889</v>
      </c>
      <c r="L5" s="382">
        <f t="shared" si="1"/>
        <v>2633.5444444444443</v>
      </c>
      <c r="M5" s="382">
        <f t="shared" ref="M5:V5" si="2">M4/90</f>
        <v>2220.0111111111109</v>
      </c>
      <c r="N5" s="382">
        <f t="shared" si="2"/>
        <v>2683.8111111111111</v>
      </c>
      <c r="O5" s="382">
        <f t="shared" si="2"/>
        <v>3082.0111111111109</v>
      </c>
      <c r="P5" s="382">
        <f t="shared" si="2"/>
        <v>4048.7444444444445</v>
      </c>
      <c r="Q5" s="382">
        <f t="shared" si="2"/>
        <v>1139.0666666666666</v>
      </c>
      <c r="R5" s="382">
        <f t="shared" si="2"/>
        <v>1024.1555555555556</v>
      </c>
      <c r="S5" s="382">
        <f t="shared" si="2"/>
        <v>3343.7888888888888</v>
      </c>
      <c r="T5" s="382">
        <f t="shared" si="2"/>
        <v>4224.6111111111113</v>
      </c>
      <c r="U5" s="382">
        <f t="shared" si="2"/>
        <v>1563.7555555555555</v>
      </c>
      <c r="V5" s="383">
        <f t="shared" si="2"/>
        <v>1889.6777777777777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0.25318115367217564</v>
      </c>
      <c r="D6" s="384">
        <f>D5/$B$5*100</f>
        <v>3.6529018808304761</v>
      </c>
      <c r="E6" s="384">
        <f t="shared" ref="E6:V6" si="3">E5/$B$5*100</f>
        <v>4.2813750363295071</v>
      </c>
      <c r="F6" s="384">
        <f t="shared" si="3"/>
        <v>8.2973097590343006</v>
      </c>
      <c r="G6" s="384">
        <f t="shared" si="3"/>
        <v>6.339187573888208</v>
      </c>
      <c r="H6" s="384">
        <f t="shared" si="3"/>
        <v>10.391659400765267</v>
      </c>
      <c r="I6" s="384">
        <f t="shared" si="3"/>
        <v>3.9885537469106258</v>
      </c>
      <c r="J6" s="384">
        <f t="shared" si="3"/>
        <v>4.5993702157043996</v>
      </c>
      <c r="K6" s="384">
        <f t="shared" si="3"/>
        <v>3.4173337091934957</v>
      </c>
      <c r="L6" s="384">
        <f t="shared" si="3"/>
        <v>5.1794185967741573</v>
      </c>
      <c r="M6" s="384">
        <f t="shared" si="3"/>
        <v>4.3661183915807316</v>
      </c>
      <c r="N6" s="384">
        <f t="shared" si="3"/>
        <v>5.2782785604555773</v>
      </c>
      <c r="O6" s="384">
        <f t="shared" si="3"/>
        <v>6.0614225433058646</v>
      </c>
      <c r="P6" s="384">
        <f t="shared" si="3"/>
        <v>7.9627068050356522</v>
      </c>
      <c r="Q6" s="384">
        <f t="shared" si="3"/>
        <v>2.2402139780646255</v>
      </c>
      <c r="R6" s="384">
        <f t="shared" si="3"/>
        <v>2.0142171291713376</v>
      </c>
      <c r="S6" s="384">
        <f t="shared" si="3"/>
        <v>6.5762635566423446</v>
      </c>
      <c r="T6" s="384">
        <f t="shared" si="3"/>
        <v>8.3085855639104302</v>
      </c>
      <c r="U6" s="384">
        <f t="shared" si="3"/>
        <v>3.0754539276294368</v>
      </c>
      <c r="V6" s="385">
        <f t="shared" si="3"/>
        <v>3.7164484711013794</v>
      </c>
    </row>
    <row r="7" spans="1:22" ht="24" customHeight="1" thickTop="1">
      <c r="A7" s="322" t="s">
        <v>70</v>
      </c>
      <c r="B7" s="323">
        <f>SUM(C7:V7)</f>
        <v>4576170</v>
      </c>
      <c r="C7" s="392">
        <f>C10+C13+C16</f>
        <v>11586</v>
      </c>
      <c r="D7" s="324">
        <f>D10+D13+D16</f>
        <v>167163</v>
      </c>
      <c r="E7" s="324">
        <f>E10+E13+E16</f>
        <v>195923</v>
      </c>
      <c r="F7" s="324">
        <f t="shared" ref="F7:V7" si="4">F10+F13+F16</f>
        <v>379699</v>
      </c>
      <c r="G7" s="324">
        <f t="shared" si="4"/>
        <v>290092</v>
      </c>
      <c r="H7" s="324">
        <f t="shared" si="4"/>
        <v>475540</v>
      </c>
      <c r="I7" s="324">
        <f t="shared" si="4"/>
        <v>182523</v>
      </c>
      <c r="J7" s="324">
        <f t="shared" si="4"/>
        <v>210475</v>
      </c>
      <c r="K7" s="324">
        <f t="shared" si="4"/>
        <v>156383</v>
      </c>
      <c r="L7" s="324">
        <f t="shared" si="4"/>
        <v>237019</v>
      </c>
      <c r="M7" s="324">
        <f t="shared" si="4"/>
        <v>199801</v>
      </c>
      <c r="N7" s="324">
        <f>N10+N13+N16</f>
        <v>241543</v>
      </c>
      <c r="O7" s="324">
        <f t="shared" si="4"/>
        <v>277381</v>
      </c>
      <c r="P7" s="324">
        <f t="shared" si="4"/>
        <v>364387</v>
      </c>
      <c r="Q7" s="324">
        <f t="shared" si="4"/>
        <v>102516</v>
      </c>
      <c r="R7" s="324">
        <f t="shared" si="4"/>
        <v>92174</v>
      </c>
      <c r="S7" s="324">
        <f>S10+S13+S16</f>
        <v>300941</v>
      </c>
      <c r="T7" s="324">
        <f t="shared" si="4"/>
        <v>380215</v>
      </c>
      <c r="U7" s="324">
        <f t="shared" si="4"/>
        <v>140738</v>
      </c>
      <c r="V7" s="325">
        <f t="shared" si="4"/>
        <v>170071</v>
      </c>
    </row>
    <row r="8" spans="1:22" ht="24" customHeight="1">
      <c r="A8" s="306" t="s">
        <v>4</v>
      </c>
      <c r="B8" s="360">
        <f>B7/90</f>
        <v>50846.333333333336</v>
      </c>
      <c r="C8" s="360">
        <f>C7/90</f>
        <v>128.73333333333332</v>
      </c>
      <c r="D8" s="360">
        <f>D7/90</f>
        <v>1857.3666666666666</v>
      </c>
      <c r="E8" s="360">
        <f t="shared" ref="E8:R8" si="5">E7/90</f>
        <v>2176.9222222222224</v>
      </c>
      <c r="F8" s="360">
        <f t="shared" si="5"/>
        <v>4218.8777777777777</v>
      </c>
      <c r="G8" s="360">
        <f t="shared" si="5"/>
        <v>3223.2444444444445</v>
      </c>
      <c r="H8" s="360">
        <f t="shared" si="5"/>
        <v>5283.7777777777774</v>
      </c>
      <c r="I8" s="360">
        <f t="shared" si="5"/>
        <v>2028.0333333333333</v>
      </c>
      <c r="J8" s="360">
        <f t="shared" si="5"/>
        <v>2338.6111111111113</v>
      </c>
      <c r="K8" s="360">
        <f t="shared" si="5"/>
        <v>1737.588888888889</v>
      </c>
      <c r="L8" s="360">
        <f t="shared" si="5"/>
        <v>2633.5444444444443</v>
      </c>
      <c r="M8" s="360">
        <f t="shared" si="5"/>
        <v>2220.0111111111109</v>
      </c>
      <c r="N8" s="360">
        <f t="shared" si="5"/>
        <v>2683.8111111111111</v>
      </c>
      <c r="O8" s="360">
        <f t="shared" si="5"/>
        <v>3082.0111111111109</v>
      </c>
      <c r="P8" s="360">
        <f t="shared" si="5"/>
        <v>4048.7444444444445</v>
      </c>
      <c r="Q8" s="360">
        <f t="shared" si="5"/>
        <v>1139.0666666666666</v>
      </c>
      <c r="R8" s="360">
        <f t="shared" si="5"/>
        <v>1024.1555555555556</v>
      </c>
      <c r="S8" s="360">
        <f>S7/90</f>
        <v>3343.7888888888888</v>
      </c>
      <c r="T8" s="360">
        <f>T7/90</f>
        <v>4224.6111111111113</v>
      </c>
      <c r="U8" s="360">
        <f>U7/90</f>
        <v>1563.7555555555555</v>
      </c>
      <c r="V8" s="379">
        <f>V7/90</f>
        <v>1889.6777777777777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0.25318115367217564</v>
      </c>
      <c r="D9" s="328">
        <f>D8/$B$8*100</f>
        <v>3.6529018808304761</v>
      </c>
      <c r="E9" s="328">
        <f t="shared" ref="E9:V9" si="6">E8/$B$8*100</f>
        <v>4.2813750363295071</v>
      </c>
      <c r="F9" s="328">
        <f>F8/$B$8*100</f>
        <v>8.2973097590343006</v>
      </c>
      <c r="G9" s="328">
        <f t="shared" si="6"/>
        <v>6.339187573888208</v>
      </c>
      <c r="H9" s="328">
        <f t="shared" si="6"/>
        <v>10.391659400765267</v>
      </c>
      <c r="I9" s="328">
        <f t="shared" si="6"/>
        <v>3.9885537469106258</v>
      </c>
      <c r="J9" s="328">
        <f t="shared" si="6"/>
        <v>4.5993702157043996</v>
      </c>
      <c r="K9" s="328">
        <f t="shared" si="6"/>
        <v>3.4173337091934957</v>
      </c>
      <c r="L9" s="328">
        <f t="shared" si="6"/>
        <v>5.1794185967741573</v>
      </c>
      <c r="M9" s="328">
        <f t="shared" si="6"/>
        <v>4.3661183915807316</v>
      </c>
      <c r="N9" s="328">
        <f t="shared" si="6"/>
        <v>5.2782785604555773</v>
      </c>
      <c r="O9" s="328">
        <f t="shared" si="6"/>
        <v>6.0614225433058646</v>
      </c>
      <c r="P9" s="328">
        <f t="shared" si="6"/>
        <v>7.9627068050356522</v>
      </c>
      <c r="Q9" s="328">
        <f t="shared" si="6"/>
        <v>2.2402139780646255</v>
      </c>
      <c r="R9" s="328">
        <f t="shared" si="6"/>
        <v>2.0142171291713376</v>
      </c>
      <c r="S9" s="328">
        <f t="shared" si="6"/>
        <v>6.5762635566423446</v>
      </c>
      <c r="T9" s="328">
        <f t="shared" si="6"/>
        <v>8.3085855639104302</v>
      </c>
      <c r="U9" s="328">
        <f t="shared" si="6"/>
        <v>3.0754539276294368</v>
      </c>
      <c r="V9" s="329">
        <f t="shared" si="6"/>
        <v>3.7164484711013794</v>
      </c>
    </row>
    <row r="10" spans="1:22" ht="24" customHeight="1">
      <c r="A10" s="318" t="s">
        <v>22</v>
      </c>
      <c r="B10" s="319">
        <f>SUM(C10:V10)</f>
        <v>1461310</v>
      </c>
      <c r="C10" s="394">
        <v>3442</v>
      </c>
      <c r="D10" s="394">
        <v>54962</v>
      </c>
      <c r="E10" s="394">
        <v>61538</v>
      </c>
      <c r="F10" s="394">
        <v>114561</v>
      </c>
      <c r="G10" s="394">
        <v>94480</v>
      </c>
      <c r="H10" s="394">
        <v>152744</v>
      </c>
      <c r="I10" s="394">
        <v>57596</v>
      </c>
      <c r="J10" s="394">
        <v>72390</v>
      </c>
      <c r="K10" s="394">
        <v>50707</v>
      </c>
      <c r="L10" s="394">
        <v>76584</v>
      </c>
      <c r="M10" s="394">
        <v>63751</v>
      </c>
      <c r="N10" s="394">
        <v>76496</v>
      </c>
      <c r="O10" s="394">
        <v>86893</v>
      </c>
      <c r="P10" s="394">
        <v>115896</v>
      </c>
      <c r="Q10" s="394">
        <v>30602</v>
      </c>
      <c r="R10" s="394">
        <v>29450</v>
      </c>
      <c r="S10" s="394">
        <v>93324</v>
      </c>
      <c r="T10" s="394">
        <v>127790</v>
      </c>
      <c r="U10" s="394">
        <v>43090</v>
      </c>
      <c r="V10" s="395">
        <v>55014</v>
      </c>
    </row>
    <row r="11" spans="1:22" ht="24" customHeight="1">
      <c r="A11" s="310" t="s">
        <v>4</v>
      </c>
      <c r="B11" s="358">
        <f>B10/31</f>
        <v>47139.032258064515</v>
      </c>
      <c r="C11" s="358">
        <f>C10/31</f>
        <v>111.03225806451613</v>
      </c>
      <c r="D11" s="358">
        <f>D10/31</f>
        <v>1772.9677419354839</v>
      </c>
      <c r="E11" s="358">
        <f t="shared" ref="E11:V11" si="7">E10/31</f>
        <v>1985.0967741935483</v>
      </c>
      <c r="F11" s="358">
        <f t="shared" si="7"/>
        <v>3695.516129032258</v>
      </c>
      <c r="G11" s="358">
        <f t="shared" si="7"/>
        <v>3047.7419354838707</v>
      </c>
      <c r="H11" s="358">
        <f t="shared" si="7"/>
        <v>4927.2258064516127</v>
      </c>
      <c r="I11" s="358">
        <f t="shared" si="7"/>
        <v>1857.9354838709678</v>
      </c>
      <c r="J11" s="358">
        <f t="shared" si="7"/>
        <v>2335.1612903225805</v>
      </c>
      <c r="K11" s="358">
        <f t="shared" si="7"/>
        <v>1635.7096774193549</v>
      </c>
      <c r="L11" s="358">
        <f t="shared" si="7"/>
        <v>2470.4516129032259</v>
      </c>
      <c r="M11" s="358">
        <f t="shared" si="7"/>
        <v>2056.483870967742</v>
      </c>
      <c r="N11" s="358">
        <f t="shared" si="7"/>
        <v>2467.6129032258063</v>
      </c>
      <c r="O11" s="358">
        <f t="shared" si="7"/>
        <v>2803</v>
      </c>
      <c r="P11" s="358">
        <f t="shared" si="7"/>
        <v>3738.5806451612902</v>
      </c>
      <c r="Q11" s="358">
        <f t="shared" si="7"/>
        <v>987.16129032258061</v>
      </c>
      <c r="R11" s="358">
        <f t="shared" si="7"/>
        <v>950</v>
      </c>
      <c r="S11" s="358">
        <f t="shared" si="7"/>
        <v>3010.4516129032259</v>
      </c>
      <c r="T11" s="358">
        <f t="shared" si="7"/>
        <v>4122.2580645161288</v>
      </c>
      <c r="U11" s="358">
        <f t="shared" si="7"/>
        <v>1390</v>
      </c>
      <c r="V11" s="359">
        <f t="shared" si="7"/>
        <v>1774.6451612903227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0.23554208210441316</v>
      </c>
      <c r="D12" s="332">
        <f>D11/$B$11*100</f>
        <v>3.7611458212152109</v>
      </c>
      <c r="E12" s="332">
        <f t="shared" ref="E12:V12" si="8">E11/$B$11*100</f>
        <v>4.2111530065489182</v>
      </c>
      <c r="F12" s="332">
        <f t="shared" si="8"/>
        <v>7.839609665300312</v>
      </c>
      <c r="G12" s="332">
        <f t="shared" si="8"/>
        <v>6.4654317016923173</v>
      </c>
      <c r="H12" s="332">
        <f t="shared" si="8"/>
        <v>10.452539160068705</v>
      </c>
      <c r="I12" s="332">
        <f t="shared" si="8"/>
        <v>3.9413950496472347</v>
      </c>
      <c r="J12" s="332">
        <f t="shared" si="8"/>
        <v>4.9537743531488871</v>
      </c>
      <c r="K12" s="332">
        <f t="shared" si="8"/>
        <v>3.4699687266904351</v>
      </c>
      <c r="L12" s="332">
        <f t="shared" si="8"/>
        <v>5.2407771109483958</v>
      </c>
      <c r="M12" s="332">
        <f t="shared" si="8"/>
        <v>4.3625924684016395</v>
      </c>
      <c r="N12" s="332">
        <f t="shared" si="8"/>
        <v>5.2347551169840756</v>
      </c>
      <c r="O12" s="332">
        <f t="shared" si="8"/>
        <v>5.9462400175185284</v>
      </c>
      <c r="P12" s="332">
        <f t="shared" si="8"/>
        <v>7.930966051009027</v>
      </c>
      <c r="Q12" s="332">
        <f t="shared" si="8"/>
        <v>2.0941484010921707</v>
      </c>
      <c r="R12" s="332">
        <f t="shared" si="8"/>
        <v>2.0153150255592585</v>
      </c>
      <c r="S12" s="332">
        <f t="shared" si="8"/>
        <v>6.3863245991610267</v>
      </c>
      <c r="T12" s="332">
        <f t="shared" si="8"/>
        <v>8.7448932806865063</v>
      </c>
      <c r="U12" s="332">
        <f t="shared" si="8"/>
        <v>2.9487240900288101</v>
      </c>
      <c r="V12" s="333">
        <f t="shared" si="8"/>
        <v>3.7647042721941277</v>
      </c>
    </row>
    <row r="13" spans="1:22" ht="24" customHeight="1">
      <c r="A13" s="334" t="s">
        <v>23</v>
      </c>
      <c r="B13" s="335">
        <f>SUM(C13:V13)</f>
        <v>1446111</v>
      </c>
      <c r="C13" s="394">
        <v>3588</v>
      </c>
      <c r="D13" s="394">
        <v>53745</v>
      </c>
      <c r="E13" s="394">
        <v>60937</v>
      </c>
      <c r="F13" s="394">
        <v>115163</v>
      </c>
      <c r="G13" s="394">
        <v>94892</v>
      </c>
      <c r="H13" s="394">
        <v>155909</v>
      </c>
      <c r="I13" s="394">
        <v>57613</v>
      </c>
      <c r="J13" s="394">
        <v>63398</v>
      </c>
      <c r="K13" s="394">
        <v>49833</v>
      </c>
      <c r="L13" s="394">
        <v>74942</v>
      </c>
      <c r="M13" s="394">
        <v>62905</v>
      </c>
      <c r="N13" s="394">
        <v>75462</v>
      </c>
      <c r="O13" s="394">
        <v>88268</v>
      </c>
      <c r="P13" s="394">
        <v>117058</v>
      </c>
      <c r="Q13" s="394">
        <v>33571</v>
      </c>
      <c r="R13" s="394">
        <v>28772</v>
      </c>
      <c r="S13" s="394">
        <v>92746</v>
      </c>
      <c r="T13" s="394">
        <v>119540</v>
      </c>
      <c r="U13" s="394">
        <v>43899</v>
      </c>
      <c r="V13" s="395">
        <v>53870</v>
      </c>
    </row>
    <row r="14" spans="1:22" ht="24" customHeight="1">
      <c r="A14" s="310" t="s">
        <v>4</v>
      </c>
      <c r="B14" s="358">
        <f>B13/28</f>
        <v>51646.821428571428</v>
      </c>
      <c r="C14" s="358">
        <f>C13/28</f>
        <v>128.14285714285714</v>
      </c>
      <c r="D14" s="358">
        <f>D13/28</f>
        <v>1919.4642857142858</v>
      </c>
      <c r="E14" s="358">
        <f t="shared" ref="E14:R14" si="9">E13/28</f>
        <v>2176.3214285714284</v>
      </c>
      <c r="F14" s="358">
        <f t="shared" si="9"/>
        <v>4112.9642857142853</v>
      </c>
      <c r="G14" s="358">
        <f t="shared" si="9"/>
        <v>3389</v>
      </c>
      <c r="H14" s="358">
        <f t="shared" si="9"/>
        <v>5568.1785714285716</v>
      </c>
      <c r="I14" s="358">
        <f t="shared" si="9"/>
        <v>2057.6071428571427</v>
      </c>
      <c r="J14" s="358">
        <f t="shared" si="9"/>
        <v>2264.2142857142858</v>
      </c>
      <c r="K14" s="358">
        <f t="shared" si="9"/>
        <v>1779.75</v>
      </c>
      <c r="L14" s="358">
        <f t="shared" si="9"/>
        <v>2676.5</v>
      </c>
      <c r="M14" s="358">
        <f t="shared" si="9"/>
        <v>2246.6071428571427</v>
      </c>
      <c r="N14" s="358">
        <f t="shared" si="9"/>
        <v>2695.0714285714284</v>
      </c>
      <c r="O14" s="358">
        <f t="shared" si="9"/>
        <v>3152.4285714285716</v>
      </c>
      <c r="P14" s="358">
        <f t="shared" si="9"/>
        <v>4180.6428571428569</v>
      </c>
      <c r="Q14" s="358">
        <f t="shared" si="9"/>
        <v>1198.9642857142858</v>
      </c>
      <c r="R14" s="358">
        <f t="shared" si="9"/>
        <v>1027.5714285714287</v>
      </c>
      <c r="S14" s="358">
        <f>S13/28</f>
        <v>3312.3571428571427</v>
      </c>
      <c r="T14" s="358">
        <f>T13/28</f>
        <v>4269.2857142857147</v>
      </c>
      <c r="U14" s="358">
        <f>U13/28</f>
        <v>1567.8214285714287</v>
      </c>
      <c r="V14" s="359">
        <f>V13/28</f>
        <v>1923.9285714285713</v>
      </c>
    </row>
    <row r="15" spans="1:22" ht="24" customHeight="1">
      <c r="A15" s="338" t="s">
        <v>5</v>
      </c>
      <c r="B15" s="339">
        <f>B14/$B$14*100</f>
        <v>100</v>
      </c>
      <c r="C15" s="332">
        <f>C14/$B$14*100</f>
        <v>0.24811373400797035</v>
      </c>
      <c r="D15" s="340">
        <f>D14/$B$14*100</f>
        <v>3.7165196862481515</v>
      </c>
      <c r="E15" s="340">
        <f t="shared" ref="E15:V15" si="10">E14/$B$14*100</f>
        <v>4.2138535700233248</v>
      </c>
      <c r="F15" s="340">
        <f t="shared" si="10"/>
        <v>7.9636348800334131</v>
      </c>
      <c r="G15" s="340">
        <f t="shared" si="10"/>
        <v>6.5618752640703244</v>
      </c>
      <c r="H15" s="340">
        <f t="shared" si="10"/>
        <v>10.781260912889813</v>
      </c>
      <c r="I15" s="340">
        <f t="shared" si="10"/>
        <v>3.9839956960426961</v>
      </c>
      <c r="J15" s="340">
        <f t="shared" si="10"/>
        <v>4.3840341439903296</v>
      </c>
      <c r="K15" s="340">
        <f t="shared" si="10"/>
        <v>3.4460010331157149</v>
      </c>
      <c r="L15" s="340">
        <f t="shared" si="10"/>
        <v>5.1823131142768428</v>
      </c>
      <c r="M15" s="340">
        <f t="shared" si="10"/>
        <v>4.3499427084089666</v>
      </c>
      <c r="N15" s="340">
        <f t="shared" si="10"/>
        <v>5.2182716264519113</v>
      </c>
      <c r="O15" s="340">
        <f t="shared" si="10"/>
        <v>6.1038191397479169</v>
      </c>
      <c r="P15" s="340">
        <f t="shared" si="10"/>
        <v>8.0946759965175552</v>
      </c>
      <c r="Q15" s="340">
        <f t="shared" si="10"/>
        <v>2.3214677158254102</v>
      </c>
      <c r="R15" s="340">
        <f t="shared" si="10"/>
        <v>1.9896121390405026</v>
      </c>
      <c r="S15" s="340">
        <f t="shared" si="10"/>
        <v>6.4134772503632158</v>
      </c>
      <c r="T15" s="340">
        <f t="shared" si="10"/>
        <v>8.2663087411685563</v>
      </c>
      <c r="U15" s="340">
        <f t="shared" si="10"/>
        <v>3.0356590884102261</v>
      </c>
      <c r="V15" s="341">
        <f t="shared" si="10"/>
        <v>3.7251635593671577</v>
      </c>
    </row>
    <row r="16" spans="1:22" ht="24" customHeight="1">
      <c r="A16" s="318" t="s">
        <v>24</v>
      </c>
      <c r="B16" s="319">
        <f>SUM(C16:V16)</f>
        <v>1668749</v>
      </c>
      <c r="C16" s="394">
        <v>4556</v>
      </c>
      <c r="D16" s="394">
        <v>58456</v>
      </c>
      <c r="E16" s="394">
        <v>73448</v>
      </c>
      <c r="F16" s="394">
        <v>149975</v>
      </c>
      <c r="G16" s="394">
        <v>100720</v>
      </c>
      <c r="H16" s="394">
        <v>166887</v>
      </c>
      <c r="I16" s="394">
        <v>67314</v>
      </c>
      <c r="J16" s="394">
        <v>74687</v>
      </c>
      <c r="K16" s="394">
        <v>55843</v>
      </c>
      <c r="L16" s="394">
        <v>85493</v>
      </c>
      <c r="M16" s="394">
        <v>73145</v>
      </c>
      <c r="N16" s="394">
        <v>89585</v>
      </c>
      <c r="O16" s="394">
        <v>102220</v>
      </c>
      <c r="P16" s="394">
        <v>131433</v>
      </c>
      <c r="Q16" s="394">
        <v>38343</v>
      </c>
      <c r="R16" s="394">
        <v>33952</v>
      </c>
      <c r="S16" s="394">
        <v>114871</v>
      </c>
      <c r="T16" s="394">
        <v>132885</v>
      </c>
      <c r="U16" s="394">
        <v>53749</v>
      </c>
      <c r="V16" s="395">
        <v>61187</v>
      </c>
    </row>
    <row r="17" spans="1:22" ht="24" customHeight="1">
      <c r="A17" s="310" t="s">
        <v>4</v>
      </c>
      <c r="B17" s="358">
        <f>B16/31</f>
        <v>53830.612903225803</v>
      </c>
      <c r="C17" s="358">
        <f>C16/31</f>
        <v>146.96774193548387</v>
      </c>
      <c r="D17" s="358">
        <f>D16/31</f>
        <v>1885.6774193548388</v>
      </c>
      <c r="E17" s="358">
        <f t="shared" ref="E17:V17" si="11">E16/31</f>
        <v>2369.2903225806454</v>
      </c>
      <c r="F17" s="358">
        <f t="shared" si="11"/>
        <v>4837.9032258064517</v>
      </c>
      <c r="G17" s="358">
        <f t="shared" si="11"/>
        <v>3249.0322580645161</v>
      </c>
      <c r="H17" s="358">
        <f t="shared" si="11"/>
        <v>5383.4516129032254</v>
      </c>
      <c r="I17" s="358">
        <f t="shared" si="11"/>
        <v>2171.4193548387098</v>
      </c>
      <c r="J17" s="358">
        <f t="shared" si="11"/>
        <v>2409.2580645161293</v>
      </c>
      <c r="K17" s="358">
        <f t="shared" si="11"/>
        <v>1801.3870967741937</v>
      </c>
      <c r="L17" s="358">
        <f t="shared" si="11"/>
        <v>2757.8387096774195</v>
      </c>
      <c r="M17" s="358">
        <f t="shared" si="11"/>
        <v>2359.516129032258</v>
      </c>
      <c r="N17" s="358">
        <f t="shared" si="11"/>
        <v>2889.8387096774195</v>
      </c>
      <c r="O17" s="358">
        <f t="shared" si="11"/>
        <v>3297.4193548387098</v>
      </c>
      <c r="P17" s="358">
        <f t="shared" si="11"/>
        <v>4239.7741935483873</v>
      </c>
      <c r="Q17" s="358">
        <f t="shared" si="11"/>
        <v>1236.8709677419354</v>
      </c>
      <c r="R17" s="358">
        <f t="shared" si="11"/>
        <v>1095.2258064516129</v>
      </c>
      <c r="S17" s="358">
        <f t="shared" si="11"/>
        <v>3705.516129032258</v>
      </c>
      <c r="T17" s="358">
        <f t="shared" si="11"/>
        <v>4286.6129032258068</v>
      </c>
      <c r="U17" s="358">
        <f t="shared" si="11"/>
        <v>1733.8387096774193</v>
      </c>
      <c r="V17" s="359">
        <f t="shared" si="11"/>
        <v>1973.7741935483871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0.27301889019858588</v>
      </c>
      <c r="D18" s="314">
        <f>D17/$B$17*100</f>
        <v>3.502983372574306</v>
      </c>
      <c r="E18" s="314">
        <f>E17/$B$17*100</f>
        <v>4.401380914685193</v>
      </c>
      <c r="F18" s="314">
        <f t="shared" ref="F18:V18" si="12">F17/$B$17*100</f>
        <v>8.9872713032337401</v>
      </c>
      <c r="G18" s="314">
        <f t="shared" si="12"/>
        <v>6.0356590475859466</v>
      </c>
      <c r="H18" s="314">
        <f t="shared" si="12"/>
        <v>10.000725094067473</v>
      </c>
      <c r="I18" s="314">
        <f t="shared" si="12"/>
        <v>4.0338001700675186</v>
      </c>
      <c r="J18" s="314">
        <f t="shared" si="12"/>
        <v>4.4756281501891548</v>
      </c>
      <c r="K18" s="314">
        <f t="shared" si="12"/>
        <v>3.3463990090780582</v>
      </c>
      <c r="L18" s="314">
        <f t="shared" si="12"/>
        <v>5.1231791000324201</v>
      </c>
      <c r="M18" s="314">
        <f t="shared" si="12"/>
        <v>4.3832236004336185</v>
      </c>
      <c r="N18" s="314">
        <f t="shared" si="12"/>
        <v>5.3683927301229852</v>
      </c>
      <c r="O18" s="314">
        <f t="shared" si="12"/>
        <v>6.1255467419006697</v>
      </c>
      <c r="P18" s="314">
        <f t="shared" si="12"/>
        <v>7.8761395512446768</v>
      </c>
      <c r="Q18" s="314">
        <f t="shared" si="12"/>
        <v>2.2977092420729539</v>
      </c>
      <c r="R18" s="314">
        <f t="shared" si="12"/>
        <v>2.034577998248988</v>
      </c>
      <c r="S18" s="314">
        <f t="shared" si="12"/>
        <v>6.8836595557510458</v>
      </c>
      <c r="T18" s="314">
        <f t="shared" si="12"/>
        <v>7.9631508393413277</v>
      </c>
      <c r="U18" s="314">
        <f t="shared" si="12"/>
        <v>3.2209157878147043</v>
      </c>
      <c r="V18" s="315">
        <f t="shared" si="12"/>
        <v>3.6666389013566456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M26" sqref="M26:N26"/>
    </sheetView>
  </sheetViews>
  <sheetFormatPr defaultRowHeight="13.5"/>
  <sheetData>
    <row r="1" spans="1:22" ht="37.5" customHeight="1">
      <c r="A1" s="506" t="s">
        <v>163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</f>
        <v>9445774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B4/181</f>
        <v>52186.59668508287</v>
      </c>
      <c r="C5" s="382">
        <f>C4/181</f>
        <v>133.41436464088397</v>
      </c>
      <c r="D5" s="382">
        <f t="shared" ref="D5:N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ref="O5:V5" si="1">O4/181</f>
        <v>3218.1104972375692</v>
      </c>
      <c r="P5" s="382">
        <f t="shared" si="1"/>
        <v>4101.3480662983429</v>
      </c>
      <c r="Q5" s="382">
        <f t="shared" si="1"/>
        <v>1158.3591160220994</v>
      </c>
      <c r="R5" s="382">
        <f t="shared" si="1"/>
        <v>1056.353591160221</v>
      </c>
      <c r="S5" s="382">
        <f t="shared" si="1"/>
        <v>3433.1546961325967</v>
      </c>
      <c r="T5" s="382">
        <f t="shared" si="1"/>
        <v>4316.4972375690604</v>
      </c>
      <c r="U5" s="382">
        <f t="shared" si="1"/>
        <v>1649.767955801105</v>
      </c>
      <c r="V5" s="383">
        <f t="shared" si="1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0.25564871655832544</v>
      </c>
      <c r="D6" s="384">
        <f>D5/$B$5*100</f>
        <v>3.6107787461355736</v>
      </c>
      <c r="E6" s="384">
        <f t="shared" ref="E6:V6" si="2">E5/$B$5*100</f>
        <v>4.3305080134248399</v>
      </c>
      <c r="F6" s="384">
        <f t="shared" si="2"/>
        <v>8.6390591178658305</v>
      </c>
      <c r="G6" s="384">
        <f t="shared" si="2"/>
        <v>6.31430521204509</v>
      </c>
      <c r="H6" s="384">
        <f t="shared" si="2"/>
        <v>10.183326427246724</v>
      </c>
      <c r="I6" s="384">
        <f t="shared" si="2"/>
        <v>3.9334521448427626</v>
      </c>
      <c r="J6" s="384">
        <f t="shared" si="2"/>
        <v>4.5840923147219073</v>
      </c>
      <c r="K6" s="384">
        <f t="shared" si="2"/>
        <v>3.3601587334187757</v>
      </c>
      <c r="L6" s="384">
        <f t="shared" si="2"/>
        <v>5.203078117261752</v>
      </c>
      <c r="M6" s="384">
        <f t="shared" si="2"/>
        <v>4.3459964212567437</v>
      </c>
      <c r="N6" s="384">
        <f t="shared" si="2"/>
        <v>5.2669691229114735</v>
      </c>
      <c r="O6" s="384">
        <f t="shared" si="2"/>
        <v>6.1665460130636198</v>
      </c>
      <c r="P6" s="384">
        <f t="shared" si="2"/>
        <v>7.8590065779680955</v>
      </c>
      <c r="Q6" s="384">
        <f t="shared" si="2"/>
        <v>2.2196487021603524</v>
      </c>
      <c r="R6" s="384">
        <f t="shared" si="2"/>
        <v>2.0241856305264134</v>
      </c>
      <c r="S6" s="384">
        <f t="shared" si="2"/>
        <v>6.5786138859557726</v>
      </c>
      <c r="T6" s="384">
        <f t="shared" si="2"/>
        <v>8.271275599013908</v>
      </c>
      <c r="U6" s="384">
        <f t="shared" si="2"/>
        <v>3.1612867299175269</v>
      </c>
      <c r="V6" s="385">
        <f t="shared" si="2"/>
        <v>3.6920637737045161</v>
      </c>
    </row>
    <row r="7" spans="1:22" ht="24" customHeight="1" thickTop="1">
      <c r="A7" s="322" t="s">
        <v>70</v>
      </c>
      <c r="B7" s="323">
        <f>SUM(C7:V7)</f>
        <v>4869604</v>
      </c>
      <c r="C7" s="392">
        <f>C10+C13+C16</f>
        <v>12562</v>
      </c>
      <c r="D7" s="324">
        <f>D10+D13+D16</f>
        <v>173903</v>
      </c>
      <c r="E7" s="324">
        <f>E10+E13+E16</f>
        <v>213127</v>
      </c>
      <c r="F7" s="324">
        <f t="shared" ref="F7:V7" si="3">F10+F13+F16</f>
        <v>436327</v>
      </c>
      <c r="G7" s="324">
        <f t="shared" si="3"/>
        <v>306343</v>
      </c>
      <c r="H7" s="324">
        <f t="shared" si="3"/>
        <v>486354</v>
      </c>
      <c r="I7" s="324">
        <f t="shared" si="3"/>
        <v>189022</v>
      </c>
      <c r="J7" s="324">
        <f t="shared" si="3"/>
        <v>222528</v>
      </c>
      <c r="K7" s="324">
        <f t="shared" si="3"/>
        <v>161010</v>
      </c>
      <c r="L7" s="324">
        <f t="shared" si="3"/>
        <v>254452</v>
      </c>
      <c r="M7" s="324">
        <f t="shared" si="3"/>
        <v>210712</v>
      </c>
      <c r="N7" s="324">
        <f>N10+N13+N16</f>
        <v>255963</v>
      </c>
      <c r="O7" s="324">
        <f t="shared" si="3"/>
        <v>305097</v>
      </c>
      <c r="P7" s="324">
        <f t="shared" si="3"/>
        <v>377957</v>
      </c>
      <c r="Q7" s="324">
        <f t="shared" si="3"/>
        <v>107147</v>
      </c>
      <c r="R7" s="324">
        <f t="shared" si="3"/>
        <v>99026</v>
      </c>
      <c r="S7" s="324">
        <f>S10+S13+S16</f>
        <v>320460</v>
      </c>
      <c r="T7" s="324">
        <f t="shared" si="3"/>
        <v>401071</v>
      </c>
      <c r="U7" s="324">
        <f t="shared" si="3"/>
        <v>157870</v>
      </c>
      <c r="V7" s="325">
        <f t="shared" si="3"/>
        <v>178673</v>
      </c>
    </row>
    <row r="8" spans="1:22" ht="24" customHeight="1">
      <c r="A8" s="306" t="s">
        <v>4</v>
      </c>
      <c r="B8" s="360">
        <f>B7/91</f>
        <v>53512.131868131866</v>
      </c>
      <c r="C8" s="360">
        <f>C7/91</f>
        <v>138.04395604395606</v>
      </c>
      <c r="D8" s="360">
        <f t="shared" ref="D8:V8" si="4">D7/91</f>
        <v>1911.0219780219779</v>
      </c>
      <c r="E8" s="360">
        <f t="shared" si="4"/>
        <v>2342.0549450549452</v>
      </c>
      <c r="F8" s="360">
        <f t="shared" si="4"/>
        <v>4794.802197802198</v>
      </c>
      <c r="G8" s="360">
        <f t="shared" si="4"/>
        <v>3366.4065934065934</v>
      </c>
      <c r="H8" s="360">
        <f t="shared" si="4"/>
        <v>5344.5494505494507</v>
      </c>
      <c r="I8" s="360">
        <f t="shared" si="4"/>
        <v>2077.164835164835</v>
      </c>
      <c r="J8" s="360">
        <f t="shared" si="4"/>
        <v>2445.3626373626375</v>
      </c>
      <c r="K8" s="360">
        <f t="shared" si="4"/>
        <v>1769.3406593406594</v>
      </c>
      <c r="L8" s="360">
        <f t="shared" si="4"/>
        <v>2796.1758241758243</v>
      </c>
      <c r="M8" s="360">
        <f t="shared" si="4"/>
        <v>2315.5164835164837</v>
      </c>
      <c r="N8" s="360">
        <f t="shared" si="4"/>
        <v>2812.7802197802198</v>
      </c>
      <c r="O8" s="360">
        <f t="shared" si="4"/>
        <v>3352.7142857142858</v>
      </c>
      <c r="P8" s="360">
        <f t="shared" si="4"/>
        <v>4153.3736263736264</v>
      </c>
      <c r="Q8" s="360">
        <f t="shared" si="4"/>
        <v>1177.4395604395604</v>
      </c>
      <c r="R8" s="360">
        <f t="shared" si="4"/>
        <v>1088.1978021978023</v>
      </c>
      <c r="S8" s="360">
        <f t="shared" si="4"/>
        <v>3521.5384615384614</v>
      </c>
      <c r="T8" s="360">
        <f t="shared" si="4"/>
        <v>4407.3736263736264</v>
      </c>
      <c r="U8" s="360">
        <f t="shared" si="4"/>
        <v>1734.8351648351647</v>
      </c>
      <c r="V8" s="379">
        <f t="shared" si="4"/>
        <v>1963.4395604395604</v>
      </c>
    </row>
    <row r="9" spans="1:22" ht="24" customHeight="1" thickBot="1">
      <c r="A9" s="326" t="s">
        <v>5</v>
      </c>
      <c r="B9" s="327">
        <f>B8/$B$8*100</f>
        <v>100</v>
      </c>
      <c r="C9" s="328"/>
      <c r="D9" s="328">
        <f>D8/$B$8*100</f>
        <v>3.5711938794201745</v>
      </c>
      <c r="E9" s="328">
        <f t="shared" ref="E9:V9" si="5">E8/$B$8*100</f>
        <v>4.3766803214388688</v>
      </c>
      <c r="F9" s="328">
        <f>F8/$B$8*100</f>
        <v>8.9602152454285822</v>
      </c>
      <c r="G9" s="328">
        <f t="shared" si="5"/>
        <v>6.2909222187266147</v>
      </c>
      <c r="H9" s="328">
        <f t="shared" si="5"/>
        <v>9.9875472420344646</v>
      </c>
      <c r="I9" s="328">
        <f t="shared" si="5"/>
        <v>3.8816708709784202</v>
      </c>
      <c r="J9" s="328">
        <f t="shared" si="5"/>
        <v>4.5697350338959799</v>
      </c>
      <c r="K9" s="328">
        <f t="shared" si="5"/>
        <v>3.3064290237974179</v>
      </c>
      <c r="L9" s="328">
        <f t="shared" si="5"/>
        <v>5.225311955551212</v>
      </c>
      <c r="M9" s="328">
        <f t="shared" si="5"/>
        <v>4.3270869664145177</v>
      </c>
      <c r="N9" s="328">
        <f t="shared" si="5"/>
        <v>5.2563411727113749</v>
      </c>
      <c r="O9" s="328">
        <f t="shared" si="5"/>
        <v>6.2653349225111539</v>
      </c>
      <c r="P9" s="328">
        <f t="shared" si="5"/>
        <v>7.7615551490429198</v>
      </c>
      <c r="Q9" s="328">
        <f t="shared" si="5"/>
        <v>2.200322654573144</v>
      </c>
      <c r="R9" s="328">
        <f t="shared" si="5"/>
        <v>2.0335534470564758</v>
      </c>
      <c r="S9" s="328">
        <f t="shared" si="5"/>
        <v>6.5808225884486706</v>
      </c>
      <c r="T9" s="328">
        <f t="shared" si="5"/>
        <v>8.23621386872526</v>
      </c>
      <c r="U9" s="328">
        <f t="shared" si="5"/>
        <v>3.2419473944903938</v>
      </c>
      <c r="V9" s="329">
        <f t="shared" si="5"/>
        <v>3.6691484564247938</v>
      </c>
    </row>
    <row r="10" spans="1:22" ht="24" customHeight="1">
      <c r="A10" s="318" t="s">
        <v>30</v>
      </c>
      <c r="B10" s="319">
        <f>SUM(C10:V10)</f>
        <v>1631845</v>
      </c>
      <c r="C10" s="394">
        <v>4268</v>
      </c>
      <c r="D10" s="394">
        <v>56937</v>
      </c>
      <c r="E10" s="394">
        <v>70839</v>
      </c>
      <c r="F10" s="394">
        <v>146252</v>
      </c>
      <c r="G10" s="394">
        <v>98081</v>
      </c>
      <c r="H10" s="394">
        <v>158115</v>
      </c>
      <c r="I10" s="394">
        <v>62630</v>
      </c>
      <c r="J10" s="394">
        <v>72746</v>
      </c>
      <c r="K10" s="394">
        <v>53331</v>
      </c>
      <c r="L10" s="394">
        <v>90170</v>
      </c>
      <c r="M10" s="394">
        <v>70603</v>
      </c>
      <c r="N10" s="394">
        <v>85290</v>
      </c>
      <c r="O10" s="394">
        <v>108161</v>
      </c>
      <c r="P10" s="394">
        <v>125815</v>
      </c>
      <c r="Q10" s="394">
        <v>37723</v>
      </c>
      <c r="R10" s="394">
        <v>33200</v>
      </c>
      <c r="S10" s="394">
        <v>109207</v>
      </c>
      <c r="T10" s="394">
        <v>135028</v>
      </c>
      <c r="U10" s="394">
        <v>52931</v>
      </c>
      <c r="V10" s="395">
        <v>60518</v>
      </c>
    </row>
    <row r="11" spans="1:22" ht="24" customHeight="1">
      <c r="A11" s="310" t="s">
        <v>4</v>
      </c>
      <c r="B11" s="358">
        <f>B10/30</f>
        <v>54394.833333333336</v>
      </c>
      <c r="C11" s="358">
        <f t="shared" ref="C11:L11" si="6">C10/30</f>
        <v>142.26666666666668</v>
      </c>
      <c r="D11" s="358">
        <f t="shared" si="6"/>
        <v>1897.9</v>
      </c>
      <c r="E11" s="358">
        <f t="shared" si="6"/>
        <v>2361.3000000000002</v>
      </c>
      <c r="F11" s="358">
        <f t="shared" si="6"/>
        <v>4875.0666666666666</v>
      </c>
      <c r="G11" s="358">
        <f t="shared" si="6"/>
        <v>3269.3666666666668</v>
      </c>
      <c r="H11" s="358">
        <f t="shared" si="6"/>
        <v>5270.5</v>
      </c>
      <c r="I11" s="358">
        <f t="shared" si="6"/>
        <v>2087.6666666666665</v>
      </c>
      <c r="J11" s="358">
        <f t="shared" si="6"/>
        <v>2424.8666666666668</v>
      </c>
      <c r="K11" s="358">
        <f t="shared" si="6"/>
        <v>1777.7</v>
      </c>
      <c r="L11" s="358">
        <f t="shared" si="6"/>
        <v>3005.6666666666665</v>
      </c>
      <c r="M11" s="358">
        <f t="shared" ref="M11:V11" si="7">M10/30</f>
        <v>2353.4333333333334</v>
      </c>
      <c r="N11" s="358">
        <f t="shared" si="7"/>
        <v>2843</v>
      </c>
      <c r="O11" s="358">
        <f t="shared" si="7"/>
        <v>3605.3666666666668</v>
      </c>
      <c r="P11" s="358">
        <f t="shared" si="7"/>
        <v>4193.833333333333</v>
      </c>
      <c r="Q11" s="358">
        <f t="shared" si="7"/>
        <v>1257.4333333333334</v>
      </c>
      <c r="R11" s="358">
        <f t="shared" si="7"/>
        <v>1106.6666666666667</v>
      </c>
      <c r="S11" s="358">
        <f t="shared" si="7"/>
        <v>3640.2333333333331</v>
      </c>
      <c r="T11" s="358">
        <f t="shared" si="7"/>
        <v>4500.9333333333334</v>
      </c>
      <c r="U11" s="358">
        <f t="shared" si="7"/>
        <v>1764.3666666666666</v>
      </c>
      <c r="V11" s="359">
        <f t="shared" si="7"/>
        <v>2017.2666666666667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0.26154444815530886</v>
      </c>
      <c r="D12" s="332">
        <f>D11/$B$11*100</f>
        <v>3.4891181454120948</v>
      </c>
      <c r="E12" s="332">
        <f t="shared" ref="E12:V12" si="8">E11/$B$11*100</f>
        <v>4.3410372921447813</v>
      </c>
      <c r="F12" s="332">
        <f t="shared" si="8"/>
        <v>8.9623708134044584</v>
      </c>
      <c r="G12" s="332">
        <f t="shared" si="8"/>
        <v>6.0104360401876402</v>
      </c>
      <c r="H12" s="332">
        <f t="shared" si="8"/>
        <v>9.6893393674031536</v>
      </c>
      <c r="I12" s="332">
        <f t="shared" si="8"/>
        <v>3.8379870637223505</v>
      </c>
      <c r="J12" s="332">
        <f t="shared" si="8"/>
        <v>4.4578988813275773</v>
      </c>
      <c r="K12" s="332">
        <f t="shared" si="8"/>
        <v>3.2681412756726278</v>
      </c>
      <c r="L12" s="332">
        <f t="shared" si="8"/>
        <v>5.5256473500853325</v>
      </c>
      <c r="M12" s="332">
        <f t="shared" si="8"/>
        <v>4.3265751342805228</v>
      </c>
      <c r="N12" s="332">
        <f t="shared" si="8"/>
        <v>5.2265993400108464</v>
      </c>
      <c r="O12" s="332">
        <f t="shared" si="8"/>
        <v>6.6281417659152675</v>
      </c>
      <c r="P12" s="332">
        <f t="shared" si="8"/>
        <v>7.7099847105576806</v>
      </c>
      <c r="Q12" s="332">
        <f t="shared" si="8"/>
        <v>2.3116778860737384</v>
      </c>
      <c r="R12" s="332">
        <f t="shared" si="8"/>
        <v>2.0345069537854394</v>
      </c>
      <c r="S12" s="332">
        <f t="shared" si="8"/>
        <v>6.6922409910254945</v>
      </c>
      <c r="T12" s="332">
        <f t="shared" si="8"/>
        <v>8.274560390233141</v>
      </c>
      <c r="U12" s="332">
        <f t="shared" si="8"/>
        <v>3.2436291436993092</v>
      </c>
      <c r="V12" s="333">
        <f t="shared" si="8"/>
        <v>3.7085630069032289</v>
      </c>
    </row>
    <row r="13" spans="1:22" ht="24" customHeight="1">
      <c r="A13" s="334" t="s">
        <v>77</v>
      </c>
      <c r="B13" s="335">
        <f>SUM(C13:V13)</f>
        <v>1668687</v>
      </c>
      <c r="C13" s="394">
        <v>4222</v>
      </c>
      <c r="D13" s="394">
        <v>59886</v>
      </c>
      <c r="E13" s="394">
        <v>72058</v>
      </c>
      <c r="F13" s="394">
        <v>150735</v>
      </c>
      <c r="G13" s="394">
        <v>111539</v>
      </c>
      <c r="H13" s="394">
        <v>171252</v>
      </c>
      <c r="I13" s="394">
        <v>63350</v>
      </c>
      <c r="J13" s="394">
        <v>75999</v>
      </c>
      <c r="K13" s="394">
        <v>54800</v>
      </c>
      <c r="L13" s="394">
        <v>84419</v>
      </c>
      <c r="M13" s="394">
        <v>71237</v>
      </c>
      <c r="N13" s="394">
        <v>87223</v>
      </c>
      <c r="O13" s="394">
        <v>101205</v>
      </c>
      <c r="P13" s="394">
        <v>128930</v>
      </c>
      <c r="Q13" s="394">
        <v>36335</v>
      </c>
      <c r="R13" s="394">
        <v>33833</v>
      </c>
      <c r="S13" s="394">
        <v>109540</v>
      </c>
      <c r="T13" s="394">
        <v>139426</v>
      </c>
      <c r="U13" s="394">
        <v>53953</v>
      </c>
      <c r="V13" s="395">
        <v>58745</v>
      </c>
    </row>
    <row r="14" spans="1:22" ht="24" customHeight="1">
      <c r="A14" s="310" t="s">
        <v>4</v>
      </c>
      <c r="B14" s="358">
        <f>B13/31</f>
        <v>53828.612903225803</v>
      </c>
      <c r="C14" s="358">
        <f t="shared" ref="C14:N14" si="9">C13/31</f>
        <v>136.19354838709677</v>
      </c>
      <c r="D14" s="358">
        <f t="shared" si="9"/>
        <v>1931.8064516129032</v>
      </c>
      <c r="E14" s="358">
        <f t="shared" si="9"/>
        <v>2324.4516129032259</v>
      </c>
      <c r="F14" s="358">
        <f t="shared" si="9"/>
        <v>4862.4193548387093</v>
      </c>
      <c r="G14" s="358">
        <f t="shared" si="9"/>
        <v>3598.0322580645161</v>
      </c>
      <c r="H14" s="358">
        <f t="shared" si="9"/>
        <v>5524.2580645161288</v>
      </c>
      <c r="I14" s="358">
        <f t="shared" si="9"/>
        <v>2043.5483870967741</v>
      </c>
      <c r="J14" s="358">
        <f t="shared" si="9"/>
        <v>2451.5806451612902</v>
      </c>
      <c r="K14" s="358">
        <f t="shared" si="9"/>
        <v>1767.741935483871</v>
      </c>
      <c r="L14" s="358">
        <f t="shared" si="9"/>
        <v>2723.1935483870966</v>
      </c>
      <c r="M14" s="358">
        <f t="shared" si="9"/>
        <v>2297.9677419354839</v>
      </c>
      <c r="N14" s="358">
        <f t="shared" si="9"/>
        <v>2813.6451612903224</v>
      </c>
      <c r="O14" s="358">
        <f t="shared" ref="O14:V14" si="10">O13/31</f>
        <v>3264.6774193548385</v>
      </c>
      <c r="P14" s="358">
        <f t="shared" si="10"/>
        <v>4159.0322580645161</v>
      </c>
      <c r="Q14" s="358">
        <f t="shared" si="10"/>
        <v>1172.0967741935483</v>
      </c>
      <c r="R14" s="358">
        <f t="shared" si="10"/>
        <v>1091.3870967741937</v>
      </c>
      <c r="S14" s="358">
        <f t="shared" si="10"/>
        <v>3533.5483870967741</v>
      </c>
      <c r="T14" s="358">
        <f t="shared" si="10"/>
        <v>4497.6129032258068</v>
      </c>
      <c r="U14" s="358">
        <f t="shared" si="10"/>
        <v>1740.4193548387098</v>
      </c>
      <c r="V14" s="359">
        <f t="shared" si="10"/>
        <v>1895</v>
      </c>
    </row>
    <row r="15" spans="1:22" ht="24" customHeight="1">
      <c r="A15" s="338" t="s">
        <v>5</v>
      </c>
      <c r="B15" s="339">
        <f>B14/$B$14*100</f>
        <v>100</v>
      </c>
      <c r="C15" s="340">
        <f>C14/$B$14*100</f>
        <v>0.25301329728103594</v>
      </c>
      <c r="D15" s="340">
        <f>D14/$B$14*100</f>
        <v>3.5888096449483937</v>
      </c>
      <c r="E15" s="340">
        <f t="shared" ref="E15:V15" si="11">E14/$B$14*100</f>
        <v>4.3182454228983636</v>
      </c>
      <c r="F15" s="340">
        <f t="shared" si="11"/>
        <v>9.0331500155511488</v>
      </c>
      <c r="G15" s="340">
        <f t="shared" si="11"/>
        <v>6.6842373674631608</v>
      </c>
      <c r="H15" s="340">
        <f t="shared" si="11"/>
        <v>10.262679579813351</v>
      </c>
      <c r="I15" s="340">
        <f t="shared" si="11"/>
        <v>3.7963980063367186</v>
      </c>
      <c r="J15" s="340">
        <f t="shared" si="11"/>
        <v>4.5544191331268236</v>
      </c>
      <c r="K15" s="340">
        <f t="shared" si="11"/>
        <v>3.2840191120323943</v>
      </c>
      <c r="L15" s="340">
        <f t="shared" si="11"/>
        <v>5.05900747114348</v>
      </c>
      <c r="M15" s="340">
        <f t="shared" si="11"/>
        <v>4.2690450635739365</v>
      </c>
      <c r="N15" s="340">
        <f t="shared" si="11"/>
        <v>5.2270437775328746</v>
      </c>
      <c r="O15" s="340">
        <f t="shared" si="11"/>
        <v>6.0649480699496072</v>
      </c>
      <c r="P15" s="340">
        <f t="shared" si="11"/>
        <v>7.7264340166849745</v>
      </c>
      <c r="Q15" s="340">
        <f t="shared" si="11"/>
        <v>2.1774604824032306</v>
      </c>
      <c r="R15" s="340">
        <f t="shared" si="11"/>
        <v>2.0275222375436499</v>
      </c>
      <c r="S15" s="340">
        <f t="shared" si="11"/>
        <v>6.5644425827012496</v>
      </c>
      <c r="T15" s="340">
        <f t="shared" si="11"/>
        <v>8.3554315458800854</v>
      </c>
      <c r="U15" s="340">
        <f t="shared" si="11"/>
        <v>3.2332606414504341</v>
      </c>
      <c r="V15" s="341">
        <f t="shared" si="11"/>
        <v>3.5204325316850915</v>
      </c>
    </row>
    <row r="16" spans="1:22" ht="24" customHeight="1">
      <c r="A16" s="318" t="s">
        <v>80</v>
      </c>
      <c r="B16" s="319">
        <f>SUM(C16:V16)</f>
        <v>1569072</v>
      </c>
      <c r="C16" s="391">
        <v>4072</v>
      </c>
      <c r="D16" s="391">
        <v>57080</v>
      </c>
      <c r="E16" s="391">
        <v>70230</v>
      </c>
      <c r="F16" s="391">
        <v>139340</v>
      </c>
      <c r="G16" s="391">
        <v>96723</v>
      </c>
      <c r="H16" s="391">
        <v>156987</v>
      </c>
      <c r="I16" s="391">
        <v>63042</v>
      </c>
      <c r="J16" s="391">
        <v>73783</v>
      </c>
      <c r="K16" s="391">
        <v>52879</v>
      </c>
      <c r="L16" s="391">
        <v>79863</v>
      </c>
      <c r="M16" s="391">
        <v>68872</v>
      </c>
      <c r="N16" s="391">
        <v>83450</v>
      </c>
      <c r="O16" s="391">
        <v>95731</v>
      </c>
      <c r="P16" s="391">
        <v>123212</v>
      </c>
      <c r="Q16" s="391">
        <v>33089</v>
      </c>
      <c r="R16" s="391">
        <v>31993</v>
      </c>
      <c r="S16" s="391">
        <v>101713</v>
      </c>
      <c r="T16" s="391">
        <v>126617</v>
      </c>
      <c r="U16" s="391">
        <v>50986</v>
      </c>
      <c r="V16" s="393">
        <v>59410</v>
      </c>
    </row>
    <row r="17" spans="1:22" ht="24" customHeight="1">
      <c r="A17" s="310" t="s">
        <v>4</v>
      </c>
      <c r="B17" s="358">
        <f>B16/30</f>
        <v>52302.400000000001</v>
      </c>
      <c r="C17" s="396">
        <f t="shared" ref="C17:P17" si="12">C16/30</f>
        <v>135.73333333333332</v>
      </c>
      <c r="D17" s="396">
        <f t="shared" si="12"/>
        <v>1902.6666666666667</v>
      </c>
      <c r="E17" s="396">
        <f t="shared" si="12"/>
        <v>2341</v>
      </c>
      <c r="F17" s="396">
        <f t="shared" si="12"/>
        <v>4644.666666666667</v>
      </c>
      <c r="G17" s="396">
        <f t="shared" si="12"/>
        <v>3224.1</v>
      </c>
      <c r="H17" s="396">
        <f t="shared" si="12"/>
        <v>5232.8999999999996</v>
      </c>
      <c r="I17" s="396">
        <f t="shared" si="12"/>
        <v>2101.4</v>
      </c>
      <c r="J17" s="396">
        <f t="shared" si="12"/>
        <v>2459.4333333333334</v>
      </c>
      <c r="K17" s="396">
        <f t="shared" si="12"/>
        <v>1762.6333333333334</v>
      </c>
      <c r="L17" s="396">
        <f t="shared" si="12"/>
        <v>2662.1</v>
      </c>
      <c r="M17" s="396">
        <f t="shared" si="12"/>
        <v>2295.7333333333331</v>
      </c>
      <c r="N17" s="396">
        <f t="shared" si="12"/>
        <v>2781.6666666666665</v>
      </c>
      <c r="O17" s="396">
        <f t="shared" si="12"/>
        <v>3191.0333333333333</v>
      </c>
      <c r="P17" s="396">
        <f t="shared" si="12"/>
        <v>4107.0666666666666</v>
      </c>
      <c r="Q17" s="396">
        <f t="shared" ref="Q17:V17" si="13">Q16/30</f>
        <v>1102.9666666666667</v>
      </c>
      <c r="R17" s="396">
        <f t="shared" si="13"/>
        <v>1066.4333333333334</v>
      </c>
      <c r="S17" s="396">
        <f t="shared" si="13"/>
        <v>3390.4333333333334</v>
      </c>
      <c r="T17" s="396">
        <f t="shared" si="13"/>
        <v>4220.5666666666666</v>
      </c>
      <c r="U17" s="396">
        <f t="shared" si="13"/>
        <v>1699.5333333333333</v>
      </c>
      <c r="V17" s="397">
        <f t="shared" si="13"/>
        <v>1980.3333333333333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0.25951645303720922</v>
      </c>
      <c r="D18" s="314">
        <f>D17/$B$17*100</f>
        <v>3.6378190420834731</v>
      </c>
      <c r="E18" s="314">
        <f>E17/$B$17*100</f>
        <v>4.4758940316314355</v>
      </c>
      <c r="F18" s="314">
        <f t="shared" ref="F18:V18" si="14">F17/$B$17*100</f>
        <v>8.8804082922899656</v>
      </c>
      <c r="G18" s="314">
        <f t="shared" si="14"/>
        <v>6.1643442748325121</v>
      </c>
      <c r="H18" s="314">
        <f t="shared" si="14"/>
        <v>10.005085808681818</v>
      </c>
      <c r="I18" s="314">
        <f t="shared" si="14"/>
        <v>4.0177888586374628</v>
      </c>
      <c r="J18" s="314">
        <f t="shared" si="14"/>
        <v>4.7023336086553069</v>
      </c>
      <c r="K18" s="314">
        <f t="shared" si="14"/>
        <v>3.3700811689967067</v>
      </c>
      <c r="L18" s="314">
        <f t="shared" si="14"/>
        <v>5.0898237939367981</v>
      </c>
      <c r="M18" s="314">
        <f t="shared" si="14"/>
        <v>4.3893460593267859</v>
      </c>
      <c r="N18" s="314">
        <f t="shared" si="14"/>
        <v>5.318430256865204</v>
      </c>
      <c r="O18" s="314">
        <f t="shared" si="14"/>
        <v>6.101122191970795</v>
      </c>
      <c r="P18" s="314">
        <f t="shared" si="14"/>
        <v>7.8525395902801138</v>
      </c>
      <c r="Q18" s="314">
        <f t="shared" si="14"/>
        <v>2.1088261086808</v>
      </c>
      <c r="R18" s="314">
        <f t="shared" si="14"/>
        <v>2.0389759042287419</v>
      </c>
      <c r="S18" s="314">
        <f t="shared" si="14"/>
        <v>6.4823666472921575</v>
      </c>
      <c r="T18" s="314">
        <f t="shared" si="14"/>
        <v>8.0695468404254243</v>
      </c>
      <c r="U18" s="314">
        <f t="shared" si="14"/>
        <v>3.2494366096648206</v>
      </c>
      <c r="V18" s="315">
        <f t="shared" si="14"/>
        <v>3.7863144584824657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J14" sqref="J14"/>
    </sheetView>
  </sheetViews>
  <sheetFormatPr defaultRowHeight="13.5"/>
  <sheetData>
    <row r="1" spans="1:22" ht="25.5">
      <c r="A1" s="506" t="s">
        <v>168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</f>
        <v>14030161</v>
      </c>
      <c r="C4" s="389">
        <f>'2017.1분기'!C4+'2017.2분기'!C7+'2017.3분기'!C7</f>
        <v>36009</v>
      </c>
      <c r="D4" s="389">
        <f>'2017.1분기'!D4+'2017.2분기'!D7+'2017.3분기'!D7</f>
        <v>511305</v>
      </c>
      <c r="E4" s="389">
        <f>'2017.1분기'!E4+'2017.2분기'!E7+'2017.3분기'!E7</f>
        <v>611229</v>
      </c>
      <c r="F4" s="389">
        <f>'2017.1분기'!F4+'2017.2분기'!F7+'2017.3분기'!F7</f>
        <v>1218198</v>
      </c>
      <c r="G4" s="389">
        <f>'2017.1분기'!G4+'2017.2분기'!G7+'2017.3분기'!G7</f>
        <v>886823</v>
      </c>
      <c r="H4" s="389">
        <f>'2017.1분기'!H4+'2017.2분기'!H7+'2017.3분기'!H7</f>
        <v>1432691</v>
      </c>
      <c r="I4" s="389">
        <f>'2017.1분기'!I4+'2017.2분기'!I7+'2017.3분기'!I7</f>
        <v>553661</v>
      </c>
      <c r="J4" s="389">
        <f>'2017.1분기'!J4+'2017.2분기'!J7+'2017.3분기'!J7</f>
        <v>652724</v>
      </c>
      <c r="K4" s="389">
        <f>'2017.1분기'!K4+'2017.2분기'!K7+'2017.3분기'!K7</f>
        <v>473728</v>
      </c>
      <c r="L4" s="389">
        <f>'2017.1분기'!L4+'2017.2분기'!L7+'2017.3분기'!L7</f>
        <v>719403</v>
      </c>
      <c r="M4" s="389">
        <f>'2017.1분기'!M4+'2017.2분기'!M7+'2017.3분기'!M7</f>
        <v>608376</v>
      </c>
      <c r="N4" s="389">
        <f>'2017.1분기'!N4+'2017.2분기'!N7+'2017.3분기'!N7</f>
        <v>731496</v>
      </c>
      <c r="O4" s="389">
        <f>'2017.1분기'!O4+'2017.2분기'!O7+'2017.3분기'!O7</f>
        <v>852934</v>
      </c>
      <c r="P4" s="389">
        <f>'2017.1분기'!P4+'2017.2분기'!P7+'2017.3분기'!P7</f>
        <v>1099737</v>
      </c>
      <c r="Q4" s="389">
        <f>'2017.1분기'!Q4+'2017.2분기'!Q7+'2017.3분기'!Q7</f>
        <v>309135</v>
      </c>
      <c r="R4" s="389">
        <f>'2017.1분기'!R4+'2017.2분기'!R7+'2017.3분기'!R7</f>
        <v>283695</v>
      </c>
      <c r="S4" s="389">
        <f>'2017.1분기'!S4+'2017.2분기'!S7+'2017.3분기'!S7</f>
        <v>911722</v>
      </c>
      <c r="T4" s="389">
        <f>'2017.1분기'!T4+'2017.2분기'!T7+'2017.3분기'!T7</f>
        <v>1166632</v>
      </c>
      <c r="U4" s="389">
        <f>'2017.1분기'!U4+'2017.2분기'!U7+'2017.3분기'!U7</f>
        <v>446651</v>
      </c>
      <c r="V4" s="389">
        <f>'2017.1분기'!V4+'2017.2분기'!V7+'2017.3분기'!V7</f>
        <v>524012</v>
      </c>
    </row>
    <row r="5" spans="1:22" ht="24" customHeight="1">
      <c r="A5" s="387" t="s">
        <v>4</v>
      </c>
      <c r="B5" s="382">
        <f>B4/273</f>
        <v>51392.531135531135</v>
      </c>
      <c r="C5" s="382">
        <f>C4/273</f>
        <v>131.90109890109889</v>
      </c>
      <c r="D5" s="382">
        <f t="shared" ref="D5:V5" si="0">D4/273</f>
        <v>1872.9120879120878</v>
      </c>
      <c r="E5" s="382">
        <f t="shared" si="0"/>
        <v>2238.934065934066</v>
      </c>
      <c r="F5" s="382">
        <f t="shared" si="0"/>
        <v>4462.2637362637361</v>
      </c>
      <c r="G5" s="382">
        <f t="shared" si="0"/>
        <v>3248.4358974358975</v>
      </c>
      <c r="H5" s="382">
        <f t="shared" si="0"/>
        <v>5247.9523809523807</v>
      </c>
      <c r="I5" s="382">
        <f t="shared" si="0"/>
        <v>2028.0622710622711</v>
      </c>
      <c r="J5" s="382">
        <f t="shared" si="0"/>
        <v>2390.930402930403</v>
      </c>
      <c r="K5" s="382">
        <f t="shared" si="0"/>
        <v>1735.2673992673992</v>
      </c>
      <c r="L5" s="382">
        <f t="shared" si="0"/>
        <v>2635.1758241758243</v>
      </c>
      <c r="M5" s="382">
        <f t="shared" si="0"/>
        <v>2228.4835164835163</v>
      </c>
      <c r="N5" s="382">
        <f t="shared" si="0"/>
        <v>2679.4725274725274</v>
      </c>
      <c r="O5" s="382">
        <f t="shared" si="0"/>
        <v>3124.3003663003665</v>
      </c>
      <c r="P5" s="382">
        <f t="shared" si="0"/>
        <v>4028.3406593406594</v>
      </c>
      <c r="Q5" s="382">
        <f t="shared" si="0"/>
        <v>1132.3626373626373</v>
      </c>
      <c r="R5" s="382">
        <f t="shared" si="0"/>
        <v>1039.1758241758241</v>
      </c>
      <c r="S5" s="382">
        <f t="shared" si="0"/>
        <v>3339.6410256410259</v>
      </c>
      <c r="T5" s="382">
        <f t="shared" si="0"/>
        <v>4273.3772893772893</v>
      </c>
      <c r="U5" s="382">
        <f t="shared" si="0"/>
        <v>1636.084249084249</v>
      </c>
      <c r="V5" s="382">
        <f t="shared" si="0"/>
        <v>1919.4578754578754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0.25665421800933003</v>
      </c>
      <c r="D6" s="384">
        <f>D5/$B$5*100</f>
        <v>3.6443273886878416</v>
      </c>
      <c r="E6" s="384">
        <f t="shared" ref="E6:V6" si="1">E5/$B$5*100</f>
        <v>4.3565358943493244</v>
      </c>
      <c r="F6" s="384">
        <f t="shared" si="1"/>
        <v>8.6827086303571281</v>
      </c>
      <c r="G6" s="384">
        <f t="shared" si="1"/>
        <v>6.3208326689907555</v>
      </c>
      <c r="H6" s="384">
        <f t="shared" si="1"/>
        <v>10.211507907856509</v>
      </c>
      <c r="I6" s="384">
        <f t="shared" si="1"/>
        <v>3.9462198616252517</v>
      </c>
      <c r="J6" s="384">
        <f t="shared" si="1"/>
        <v>4.6522915881008071</v>
      </c>
      <c r="K6" s="384">
        <f t="shared" si="1"/>
        <v>3.376497247608206</v>
      </c>
      <c r="L6" s="384">
        <f t="shared" si="1"/>
        <v>5.1275462911651557</v>
      </c>
      <c r="M6" s="384">
        <f t="shared" si="1"/>
        <v>4.3362011312628557</v>
      </c>
      <c r="N6" s="384">
        <f t="shared" si="1"/>
        <v>5.2137391723444937</v>
      </c>
      <c r="O6" s="384">
        <f t="shared" si="1"/>
        <v>6.0792887551326036</v>
      </c>
      <c r="P6" s="384">
        <f t="shared" si="1"/>
        <v>7.8383776208982914</v>
      </c>
      <c r="Q6" s="384">
        <f t="shared" si="1"/>
        <v>2.2033603178181633</v>
      </c>
      <c r="R6" s="384">
        <f t="shared" si="1"/>
        <v>2.0220366680040236</v>
      </c>
      <c r="S6" s="384">
        <f t="shared" si="1"/>
        <v>6.498300340245561</v>
      </c>
      <c r="T6" s="384">
        <f t="shared" si="1"/>
        <v>8.3151718643855901</v>
      </c>
      <c r="U6" s="384">
        <f t="shared" si="1"/>
        <v>3.1835058770886522</v>
      </c>
      <c r="V6" s="385">
        <f t="shared" si="1"/>
        <v>3.7348965560694567</v>
      </c>
    </row>
    <row r="7" spans="1:22" ht="24" customHeight="1" thickTop="1">
      <c r="A7" s="322" t="s">
        <v>70</v>
      </c>
      <c r="B7" s="323">
        <f>SUM(C7:V7)</f>
        <v>4584387</v>
      </c>
      <c r="C7" s="392">
        <f>C10+C13+C16</f>
        <v>11861</v>
      </c>
      <c r="D7" s="324">
        <f>D10+D13+D16</f>
        <v>170239</v>
      </c>
      <c r="E7" s="324">
        <f>E10+E13+E16</f>
        <v>202179</v>
      </c>
      <c r="F7" s="324">
        <f t="shared" ref="F7:V7" si="2">F10+F13+F16</f>
        <v>402172</v>
      </c>
      <c r="G7" s="324">
        <f t="shared" si="2"/>
        <v>290388</v>
      </c>
      <c r="H7" s="324">
        <f t="shared" si="2"/>
        <v>470797</v>
      </c>
      <c r="I7" s="324">
        <f t="shared" si="2"/>
        <v>182116</v>
      </c>
      <c r="J7" s="324">
        <f t="shared" si="2"/>
        <v>219721</v>
      </c>
      <c r="K7" s="324">
        <f t="shared" si="2"/>
        <v>156335</v>
      </c>
      <c r="L7" s="324">
        <f t="shared" si="2"/>
        <v>227932</v>
      </c>
      <c r="M7" s="324">
        <f t="shared" si="2"/>
        <v>197863</v>
      </c>
      <c r="N7" s="324">
        <f>N10+N13+N16</f>
        <v>233990</v>
      </c>
      <c r="O7" s="324">
        <f t="shared" si="2"/>
        <v>270456</v>
      </c>
      <c r="P7" s="324">
        <f t="shared" si="2"/>
        <v>357393</v>
      </c>
      <c r="Q7" s="324">
        <f t="shared" si="2"/>
        <v>99472</v>
      </c>
      <c r="R7" s="324">
        <f t="shared" si="2"/>
        <v>92495</v>
      </c>
      <c r="S7" s="324">
        <f>S10+S13+S16</f>
        <v>290321</v>
      </c>
      <c r="T7" s="324">
        <f t="shared" si="2"/>
        <v>385346</v>
      </c>
      <c r="U7" s="324">
        <f t="shared" si="2"/>
        <v>148043</v>
      </c>
      <c r="V7" s="325">
        <f t="shared" si="2"/>
        <v>175268</v>
      </c>
    </row>
    <row r="8" spans="1:22" ht="24" customHeight="1">
      <c r="A8" s="306" t="s">
        <v>4</v>
      </c>
      <c r="B8" s="360">
        <f>B7/92</f>
        <v>49830.293478260872</v>
      </c>
      <c r="C8" s="360">
        <f>C7/92</f>
        <v>128.92391304347825</v>
      </c>
      <c r="D8" s="360">
        <f t="shared" ref="D8:V8" si="3">D7/92</f>
        <v>1850.4239130434783</v>
      </c>
      <c r="E8" s="360">
        <f t="shared" si="3"/>
        <v>2197.5978260869565</v>
      </c>
      <c r="F8" s="360">
        <f t="shared" si="3"/>
        <v>4371.434782608696</v>
      </c>
      <c r="G8" s="360">
        <f t="shared" si="3"/>
        <v>3156.391304347826</v>
      </c>
      <c r="H8" s="360">
        <f t="shared" si="3"/>
        <v>5117.358695652174</v>
      </c>
      <c r="I8" s="360">
        <f t="shared" si="3"/>
        <v>1979.5217391304348</v>
      </c>
      <c r="J8" s="360">
        <f t="shared" si="3"/>
        <v>2388.271739130435</v>
      </c>
      <c r="K8" s="360">
        <f t="shared" si="3"/>
        <v>1699.2934782608695</v>
      </c>
      <c r="L8" s="360">
        <f t="shared" si="3"/>
        <v>2477.521739130435</v>
      </c>
      <c r="M8" s="360">
        <f t="shared" si="3"/>
        <v>2150.6847826086955</v>
      </c>
      <c r="N8" s="360">
        <f t="shared" si="3"/>
        <v>2543.3695652173915</v>
      </c>
      <c r="O8" s="360">
        <f t="shared" si="3"/>
        <v>2939.7391304347825</v>
      </c>
      <c r="P8" s="360">
        <f t="shared" si="3"/>
        <v>3884.7065217391305</v>
      </c>
      <c r="Q8" s="360">
        <f t="shared" si="3"/>
        <v>1081.2173913043478</v>
      </c>
      <c r="R8" s="360">
        <f t="shared" si="3"/>
        <v>1005.3804347826087</v>
      </c>
      <c r="S8" s="360">
        <f t="shared" si="3"/>
        <v>3155.663043478261</v>
      </c>
      <c r="T8" s="360">
        <f t="shared" si="3"/>
        <v>4188.54347826087</v>
      </c>
      <c r="U8" s="360">
        <f t="shared" si="3"/>
        <v>1609.1630434782608</v>
      </c>
      <c r="V8" s="360">
        <f t="shared" si="3"/>
        <v>1905.0869565217392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0.25872597579567341</v>
      </c>
      <c r="D9" s="328">
        <f>D8/$B$8*100</f>
        <v>3.7134517657431623</v>
      </c>
      <c r="E9" s="328">
        <f t="shared" ref="E9:V9" si="4">E8/$B$8*100</f>
        <v>4.4101643251322367</v>
      </c>
      <c r="F9" s="328">
        <f>F8/$B$8*100</f>
        <v>8.772645066832272</v>
      </c>
      <c r="G9" s="328">
        <f t="shared" si="4"/>
        <v>6.3342819879735277</v>
      </c>
      <c r="H9" s="328">
        <f t="shared" si="4"/>
        <v>10.269573663828991</v>
      </c>
      <c r="I9" s="328">
        <f t="shared" si="4"/>
        <v>3.9725267522135455</v>
      </c>
      <c r="J9" s="328">
        <f t="shared" si="4"/>
        <v>4.7928109036169939</v>
      </c>
      <c r="K9" s="328">
        <f t="shared" si="4"/>
        <v>3.4101614894205046</v>
      </c>
      <c r="L9" s="328">
        <f t="shared" si="4"/>
        <v>4.9719188192445358</v>
      </c>
      <c r="M9" s="328">
        <f t="shared" si="4"/>
        <v>4.3160186956293174</v>
      </c>
      <c r="N9" s="328">
        <f t="shared" si="4"/>
        <v>5.1040629859564657</v>
      </c>
      <c r="O9" s="328">
        <f t="shared" si="4"/>
        <v>5.8995019399540212</v>
      </c>
      <c r="P9" s="328">
        <f t="shared" si="4"/>
        <v>7.7958732541558993</v>
      </c>
      <c r="Q9" s="328">
        <f t="shared" si="4"/>
        <v>2.1697993646696929</v>
      </c>
      <c r="R9" s="328">
        <f t="shared" si="4"/>
        <v>2.0176088973291302</v>
      </c>
      <c r="S9" s="328">
        <f t="shared" si="4"/>
        <v>6.3328205057731815</v>
      </c>
      <c r="T9" s="328">
        <f t="shared" si="4"/>
        <v>8.4056167160407718</v>
      </c>
      <c r="U9" s="328">
        <f t="shared" si="4"/>
        <v>3.2292867072522449</v>
      </c>
      <c r="V9" s="329">
        <f t="shared" si="4"/>
        <v>3.8231501834378299</v>
      </c>
    </row>
    <row r="10" spans="1:22" ht="24" customHeight="1">
      <c r="A10" s="318" t="s">
        <v>97</v>
      </c>
      <c r="B10" s="319">
        <f>SUM(C10:V10)</f>
        <v>1502716</v>
      </c>
      <c r="C10" s="398">
        <v>3971</v>
      </c>
      <c r="D10" s="398">
        <v>56448</v>
      </c>
      <c r="E10" s="398">
        <v>66390</v>
      </c>
      <c r="F10" s="398">
        <v>124978</v>
      </c>
      <c r="G10" s="398">
        <v>95851</v>
      </c>
      <c r="H10" s="398">
        <v>159348</v>
      </c>
      <c r="I10" s="398">
        <v>60752</v>
      </c>
      <c r="J10" s="398">
        <v>71643</v>
      </c>
      <c r="K10" s="398">
        <v>52253</v>
      </c>
      <c r="L10" s="398">
        <v>73719</v>
      </c>
      <c r="M10" s="398">
        <v>64572</v>
      </c>
      <c r="N10" s="398">
        <v>77027</v>
      </c>
      <c r="O10" s="398">
        <v>89386</v>
      </c>
      <c r="P10" s="398">
        <v>117135</v>
      </c>
      <c r="Q10" s="398">
        <v>32573</v>
      </c>
      <c r="R10" s="398">
        <v>30390</v>
      </c>
      <c r="S10" s="398">
        <v>94523</v>
      </c>
      <c r="T10" s="398">
        <v>123977</v>
      </c>
      <c r="U10" s="398">
        <v>48412</v>
      </c>
      <c r="V10" s="399">
        <v>59368</v>
      </c>
    </row>
    <row r="11" spans="1:22" ht="24" customHeight="1">
      <c r="A11" s="310" t="s">
        <v>4</v>
      </c>
      <c r="B11" s="358">
        <f>B10/31</f>
        <v>48474.709677419356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0.2640552173531126</v>
      </c>
      <c r="D12" s="400">
        <f>D11/$B$11*100</f>
        <v>3.7565980531251411</v>
      </c>
      <c r="E12" s="400">
        <f t="shared" ref="E12:V12" si="5">E11/$B$11*100</f>
        <v>4.4187990278934937</v>
      </c>
      <c r="F12" s="400">
        <f t="shared" si="5"/>
        <v>8.317739346623048</v>
      </c>
      <c r="G12" s="400">
        <f t="shared" si="5"/>
        <v>6.3785838441861271</v>
      </c>
      <c r="H12" s="400">
        <f t="shared" si="5"/>
        <v>10.603467321835929</v>
      </c>
      <c r="I12" s="400">
        <f t="shared" si="5"/>
        <v>4.0433455157195368</v>
      </c>
      <c r="J12" s="400">
        <f t="shared" si="5"/>
        <v>4.7674344320550253</v>
      </c>
      <c r="K12" s="400">
        <f t="shared" si="5"/>
        <v>3.4781023160730307</v>
      </c>
      <c r="L12" s="400">
        <f t="shared" si="5"/>
        <v>4.9056508348882959</v>
      </c>
      <c r="M12" s="400">
        <f t="shared" si="5"/>
        <v>4.2970860761447938</v>
      </c>
      <c r="N12" s="400">
        <f t="shared" si="5"/>
        <v>5.1263844931444131</v>
      </c>
      <c r="O12" s="400">
        <f t="shared" si="5"/>
        <v>5.9474311846017471</v>
      </c>
      <c r="P12" s="400">
        <f t="shared" si="5"/>
        <v>7.7958177060735361</v>
      </c>
      <c r="Q12" s="400">
        <f t="shared" si="5"/>
        <v>2.1681408862353235</v>
      </c>
      <c r="R12" s="400">
        <f t="shared" si="5"/>
        <v>2.0216727578597684</v>
      </c>
      <c r="S12" s="400">
        <f t="shared" si="5"/>
        <v>6.289877794606566</v>
      </c>
      <c r="T12" s="400">
        <f t="shared" si="5"/>
        <v>8.2496626108991986</v>
      </c>
      <c r="U12" s="400">
        <f t="shared" si="5"/>
        <v>3.2222988242622028</v>
      </c>
      <c r="V12" s="401">
        <f t="shared" si="5"/>
        <v>3.9505136033688335</v>
      </c>
    </row>
    <row r="13" spans="1:22" ht="24" customHeight="1">
      <c r="A13" s="334" t="s">
        <v>98</v>
      </c>
      <c r="B13" s="335">
        <f>SUM(C13:V13)</f>
        <v>1475914</v>
      </c>
      <c r="C13" s="398">
        <v>3820</v>
      </c>
      <c r="D13" s="398">
        <v>55247</v>
      </c>
      <c r="E13" s="398">
        <v>64999</v>
      </c>
      <c r="F13" s="398">
        <v>128492</v>
      </c>
      <c r="G13" s="398">
        <v>96535</v>
      </c>
      <c r="H13" s="398">
        <v>154619</v>
      </c>
      <c r="I13" s="398">
        <v>59980</v>
      </c>
      <c r="J13" s="398">
        <v>70338</v>
      </c>
      <c r="K13" s="398">
        <v>50391</v>
      </c>
      <c r="L13" s="398">
        <v>72676</v>
      </c>
      <c r="M13" s="398">
        <v>63303</v>
      </c>
      <c r="N13" s="398">
        <v>74242</v>
      </c>
      <c r="O13" s="398">
        <v>86444</v>
      </c>
      <c r="P13" s="398">
        <v>115304</v>
      </c>
      <c r="Q13" s="398">
        <v>29188</v>
      </c>
      <c r="R13" s="398">
        <v>29430</v>
      </c>
      <c r="S13" s="398">
        <v>90570</v>
      </c>
      <c r="T13" s="398">
        <v>126703</v>
      </c>
      <c r="U13" s="398">
        <v>46897</v>
      </c>
      <c r="V13" s="405">
        <v>56736</v>
      </c>
    </row>
    <row r="14" spans="1:22" ht="24" customHeight="1">
      <c r="A14" s="310" t="s">
        <v>4</v>
      </c>
      <c r="B14" s="358">
        <f>B13/31</f>
        <v>47610.129032258068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0.25834838615258071</v>
      </c>
      <c r="D15" s="406">
        <f>D14/$B$14*100</f>
        <v>3.7429010091373884</v>
      </c>
      <c r="E15" s="406">
        <f t="shared" ref="E15:V15" si="6">E14/$B$14*100</f>
        <v>4.4045249248939973</v>
      </c>
      <c r="F15" s="406">
        <f t="shared" si="6"/>
        <v>8.7061305740036339</v>
      </c>
      <c r="G15" s="406">
        <f t="shared" si="6"/>
        <v>6.5406249957653362</v>
      </c>
      <c r="H15" s="406">
        <f t="shared" si="6"/>
        <v>10.476762196171322</v>
      </c>
      <c r="I15" s="406">
        <f t="shared" si="6"/>
        <v>4.0642611967905991</v>
      </c>
      <c r="J15" s="406">
        <f t="shared" si="6"/>
        <v>4.7657925868309396</v>
      </c>
      <c r="K15" s="406">
        <f t="shared" si="6"/>
        <v>3.4152396413341153</v>
      </c>
      <c r="L15" s="406">
        <f t="shared" si="6"/>
        <v>4.9233220905825128</v>
      </c>
      <c r="M15" s="406">
        <f t="shared" si="6"/>
        <v>4.2890032888095107</v>
      </c>
      <c r="N15" s="406">
        <f t="shared" si="6"/>
        <v>5.030442153133583</v>
      </c>
      <c r="O15" s="406">
        <f t="shared" si="6"/>
        <v>5.8579971461751832</v>
      </c>
      <c r="P15" s="406">
        <f t="shared" si="6"/>
        <v>7.8113629926946953</v>
      </c>
      <c r="Q15" s="406">
        <f t="shared" si="6"/>
        <v>1.9785705671197644</v>
      </c>
      <c r="R15" s="406">
        <f t="shared" si="6"/>
        <v>1.9932733208032447</v>
      </c>
      <c r="S15" s="406">
        <f t="shared" si="6"/>
        <v>6.1373494661613073</v>
      </c>
      <c r="T15" s="406">
        <f t="shared" si="6"/>
        <v>8.5843077577690821</v>
      </c>
      <c r="U15" s="406">
        <f t="shared" si="6"/>
        <v>3.1778951890150777</v>
      </c>
      <c r="V15" s="407">
        <f t="shared" si="6"/>
        <v>3.8437198915383957</v>
      </c>
    </row>
    <row r="16" spans="1:22" ht="24" customHeight="1">
      <c r="A16" s="318" t="s">
        <v>99</v>
      </c>
      <c r="B16" s="319">
        <f>SUM(C16:V16)</f>
        <v>1605757</v>
      </c>
      <c r="C16" s="398">
        <v>4070</v>
      </c>
      <c r="D16" s="398">
        <v>58544</v>
      </c>
      <c r="E16" s="398">
        <v>70790</v>
      </c>
      <c r="F16" s="398">
        <v>148702</v>
      </c>
      <c r="G16" s="398">
        <v>98002</v>
      </c>
      <c r="H16" s="398">
        <v>156830</v>
      </c>
      <c r="I16" s="398">
        <v>61384</v>
      </c>
      <c r="J16" s="398">
        <v>77740</v>
      </c>
      <c r="K16" s="398">
        <v>53691</v>
      </c>
      <c r="L16" s="398">
        <v>81537</v>
      </c>
      <c r="M16" s="398">
        <v>69988</v>
      </c>
      <c r="N16" s="398">
        <v>82721</v>
      </c>
      <c r="O16" s="398">
        <v>94626</v>
      </c>
      <c r="P16" s="398">
        <v>124954</v>
      </c>
      <c r="Q16" s="398">
        <v>37711</v>
      </c>
      <c r="R16" s="398">
        <v>32675</v>
      </c>
      <c r="S16" s="398">
        <v>105228</v>
      </c>
      <c r="T16" s="398">
        <v>134666</v>
      </c>
      <c r="U16" s="398">
        <v>52734</v>
      </c>
      <c r="V16" s="405">
        <v>59164</v>
      </c>
    </row>
    <row r="17" spans="1:22" ht="24" customHeight="1">
      <c r="A17" s="310" t="s">
        <v>4</v>
      </c>
      <c r="B17" s="358">
        <f>B16/30</f>
        <v>53525.23333333333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0.25408576764728413</v>
      </c>
      <c r="D18" s="408">
        <f>D17/$B$17*100</f>
        <v>3.6450097991165538</v>
      </c>
      <c r="E18" s="408">
        <f>E17/$B$17*100</f>
        <v>4.409135379761695</v>
      </c>
      <c r="F18" s="408">
        <f t="shared" ref="F18:V18" si="7">F17/$B$17*100</f>
        <v>9.2610525752028501</v>
      </c>
      <c r="G18" s="408">
        <f t="shared" si="7"/>
        <v>6.1036632566446851</v>
      </c>
      <c r="H18" s="408">
        <f t="shared" si="7"/>
        <v>9.7673558327941272</v>
      </c>
      <c r="I18" s="408">
        <f t="shared" si="7"/>
        <v>3.822496180928995</v>
      </c>
      <c r="J18" s="408">
        <f t="shared" si="7"/>
        <v>4.8407075292214206</v>
      </c>
      <c r="K18" s="408">
        <f t="shared" si="7"/>
        <v>3.3442170888870484</v>
      </c>
      <c r="L18" s="408">
        <f t="shared" si="7"/>
        <v>5.0779787975391049</v>
      </c>
      <c r="M18" s="408">
        <f t="shared" si="7"/>
        <v>4.3586918817728959</v>
      </c>
      <c r="N18" s="408">
        <f t="shared" si="7"/>
        <v>5.1508416279673703</v>
      </c>
      <c r="O18" s="408">
        <f t="shared" si="7"/>
        <v>5.8925478761730457</v>
      </c>
      <c r="P18" s="408">
        <f t="shared" si="7"/>
        <v>7.781376634198077</v>
      </c>
      <c r="Q18" s="408">
        <f t="shared" si="7"/>
        <v>2.3484250730340892</v>
      </c>
      <c r="R18" s="408">
        <f t="shared" si="7"/>
        <v>2.0345544188815619</v>
      </c>
      <c r="S18" s="408">
        <f t="shared" si="7"/>
        <v>6.5539181831373003</v>
      </c>
      <c r="T18" s="408">
        <f t="shared" si="7"/>
        <v>8.3866986100636662</v>
      </c>
      <c r="U18" s="408">
        <f t="shared" si="7"/>
        <v>3.2844322023818053</v>
      </c>
      <c r="V18" s="409">
        <f t="shared" si="7"/>
        <v>3.6842436308856197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11" sqref="C11"/>
    </sheetView>
  </sheetViews>
  <sheetFormatPr defaultRowHeight="13.5"/>
  <sheetData>
    <row r="1" spans="1:22" ht="25.5">
      <c r="A1" s="506" t="s">
        <v>169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'2017.1분기'!B4+'2017.2분기'!B7+'2017.3분기'!B7+'2017.4분기'!B7</f>
        <v>18709366</v>
      </c>
      <c r="C4" s="389">
        <f>'2017.1분기'!C4+'2017.2분기'!C7+'2017.3분기'!C7+'2017.4분기'!C7</f>
        <v>47904</v>
      </c>
      <c r="D4" s="389">
        <f>'2017.1분기'!D4+'2017.2분기'!D7+'2017.3분기'!D7+'2017.4분기'!D7</f>
        <v>690011</v>
      </c>
      <c r="E4" s="389">
        <f>'2017.1분기'!E4+'2017.2분기'!E7+'2017.3분기'!E7+'2017.4분기'!E7</f>
        <v>814061</v>
      </c>
      <c r="F4" s="389">
        <f>'2017.1분기'!F4+'2017.2분기'!F7+'2017.3분기'!F7+'2017.4분기'!F7</f>
        <v>1625579</v>
      </c>
      <c r="G4" s="389">
        <f>'2017.1분기'!G4+'2017.2분기'!G7+'2017.3분기'!G7+'2017.4분기'!G7</f>
        <v>1185411</v>
      </c>
      <c r="H4" s="389">
        <f>'2017.1분기'!H4+'2017.2분기'!H7+'2017.3분기'!H7+'2017.4분기'!H7</f>
        <v>1900914</v>
      </c>
      <c r="I4" s="389">
        <f>'2017.1분기'!I4+'2017.2분기'!I7+'2017.3분기'!I7+'2017.4분기'!I7</f>
        <v>733209</v>
      </c>
      <c r="J4" s="389">
        <f>'2017.1분기'!J4+'2017.2분기'!J7+'2017.3분기'!J7+'2017.4분기'!J7</f>
        <v>862825</v>
      </c>
      <c r="K4" s="389">
        <f>'2017.1분기'!K4+'2017.2분기'!K7+'2017.3분기'!K7+'2017.4분기'!K7</f>
        <v>630056</v>
      </c>
      <c r="L4" s="389">
        <f>'2017.1분기'!L4+'2017.2분기'!L7+'2017.3분기'!L7+'2017.4분기'!L7</f>
        <v>960284</v>
      </c>
      <c r="M4" s="389">
        <f>'2017.1분기'!M4+'2017.2분기'!M7+'2017.3분기'!M7+'2017.4분기'!M7</f>
        <v>811456</v>
      </c>
      <c r="N4" s="389">
        <f>'2017.1분기'!N4+'2017.2분기'!N7+'2017.3분기'!N7+'2017.4분기'!N7</f>
        <v>974890</v>
      </c>
      <c r="O4" s="389">
        <f>'2017.1분기'!O4+'2017.2분기'!O7+'2017.3분기'!O7+'2017.4분기'!O7</f>
        <v>1133272</v>
      </c>
      <c r="P4" s="389">
        <f>'2017.1분기'!P4+'2017.2분기'!P7+'2017.3분기'!P7+'2017.4분기'!P7</f>
        <v>1470054</v>
      </c>
      <c r="Q4" s="389">
        <f>'2017.1분기'!Q4+'2017.2분기'!Q7+'2017.3분기'!Q7+'2017.4분기'!Q7</f>
        <v>417040</v>
      </c>
      <c r="R4" s="389">
        <f>'2017.1분기'!R4+'2017.2분기'!R7+'2017.3분기'!R7+'2017.4분기'!R7</f>
        <v>378227</v>
      </c>
      <c r="S4" s="389">
        <f>'2017.1분기'!S4+'2017.2분기'!S7+'2017.3분기'!S7+'2017.4분기'!S7</f>
        <v>1212715</v>
      </c>
      <c r="T4" s="389">
        <f>'2017.1분기'!T4+'2017.2분기'!T7+'2017.3분기'!T7+'2017.4분기'!T7</f>
        <v>1575355</v>
      </c>
      <c r="U4" s="389">
        <f>'2017.1분기'!U4+'2017.2분기'!U7+'2017.3분기'!U7+'2017.4분기'!U7</f>
        <v>598681</v>
      </c>
      <c r="V4" s="389">
        <f>'2017.1분기'!V4+'2017.2분기'!V7+'2017.3분기'!V7+'2017.4분기'!V7</f>
        <v>687422</v>
      </c>
    </row>
    <row r="5" spans="1:22" ht="24" customHeight="1">
      <c r="A5" s="387" t="s">
        <v>4</v>
      </c>
      <c r="B5" s="382">
        <f>B4/365</f>
        <v>51258.536986301369</v>
      </c>
      <c r="C5" s="382">
        <f>C4/365</f>
        <v>131.24383561643836</v>
      </c>
      <c r="D5" s="382">
        <f t="shared" ref="D5:V5" si="0">D4/365</f>
        <v>1890.4410958904109</v>
      </c>
      <c r="E5" s="382">
        <f t="shared" si="0"/>
        <v>2230.3041095890412</v>
      </c>
      <c r="F5" s="382">
        <f t="shared" si="0"/>
        <v>4453.6410958904107</v>
      </c>
      <c r="G5" s="382">
        <f t="shared" si="0"/>
        <v>3247.7013698630135</v>
      </c>
      <c r="H5" s="382">
        <f t="shared" si="0"/>
        <v>5207.9835616438359</v>
      </c>
      <c r="I5" s="382">
        <f t="shared" si="0"/>
        <v>2008.7917808219179</v>
      </c>
      <c r="J5" s="382">
        <f t="shared" si="0"/>
        <v>2363.9041095890411</v>
      </c>
      <c r="K5" s="382">
        <f t="shared" si="0"/>
        <v>1726.1808219178083</v>
      </c>
      <c r="L5" s="382">
        <f t="shared" si="0"/>
        <v>2630.9150684931506</v>
      </c>
      <c r="M5" s="382">
        <f t="shared" si="0"/>
        <v>2223.1671232876711</v>
      </c>
      <c r="N5" s="382">
        <f t="shared" si="0"/>
        <v>2670.9315068493152</v>
      </c>
      <c r="O5" s="382">
        <f t="shared" si="0"/>
        <v>3104.8547945205478</v>
      </c>
      <c r="P5" s="382">
        <f t="shared" si="0"/>
        <v>4027.5452054794519</v>
      </c>
      <c r="Q5" s="382">
        <f t="shared" si="0"/>
        <v>1142.5753424657535</v>
      </c>
      <c r="R5" s="382">
        <f t="shared" si="0"/>
        <v>1036.2383561643835</v>
      </c>
      <c r="S5" s="382">
        <f t="shared" si="0"/>
        <v>3322.5068493150684</v>
      </c>
      <c r="T5" s="382">
        <f t="shared" si="0"/>
        <v>4316.0410958904113</v>
      </c>
      <c r="U5" s="382">
        <f t="shared" si="0"/>
        <v>1640.2219178082191</v>
      </c>
      <c r="V5" s="382">
        <f t="shared" si="0"/>
        <v>1883.3479452054794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0.25604288247928875</v>
      </c>
      <c r="D6" s="384">
        <f>D5/$B$5*100</f>
        <v>3.6880512145628019</v>
      </c>
      <c r="E6" s="384">
        <f t="shared" ref="E6:V6" si="1">E5/$B$5*100</f>
        <v>4.3510881127666217</v>
      </c>
      <c r="F6" s="384">
        <f t="shared" si="1"/>
        <v>8.6885841027429791</v>
      </c>
      <c r="G6" s="384">
        <f t="shared" si="1"/>
        <v>6.3359228741369424</v>
      </c>
      <c r="H6" s="384">
        <f t="shared" si="1"/>
        <v>10.160226701428579</v>
      </c>
      <c r="I6" s="384">
        <f t="shared" si="1"/>
        <v>3.9189409197511025</v>
      </c>
      <c r="J6" s="384">
        <f t="shared" si="1"/>
        <v>4.6117276234801334</v>
      </c>
      <c r="K6" s="384">
        <f t="shared" si="1"/>
        <v>3.367596742722335</v>
      </c>
      <c r="L6" s="384">
        <f t="shared" si="1"/>
        <v>5.1326378456651067</v>
      </c>
      <c r="M6" s="384">
        <f t="shared" si="1"/>
        <v>4.3371646051501695</v>
      </c>
      <c r="N6" s="384">
        <f t="shared" si="1"/>
        <v>5.2107056968151673</v>
      </c>
      <c r="O6" s="384">
        <f t="shared" si="1"/>
        <v>6.0572442700623848</v>
      </c>
      <c r="P6" s="384">
        <f t="shared" si="1"/>
        <v>7.8573159560831716</v>
      </c>
      <c r="Q6" s="384">
        <f t="shared" si="1"/>
        <v>2.2290439986047632</v>
      </c>
      <c r="R6" s="384">
        <f t="shared" si="1"/>
        <v>2.0215917524944458</v>
      </c>
      <c r="S6" s="384">
        <f t="shared" si="1"/>
        <v>6.4818604756569513</v>
      </c>
      <c r="T6" s="384">
        <f t="shared" si="1"/>
        <v>8.4201410138643933</v>
      </c>
      <c r="U6" s="384">
        <f t="shared" si="1"/>
        <v>3.1998999859214901</v>
      </c>
      <c r="V6" s="385">
        <f t="shared" si="1"/>
        <v>3.6742132256111724</v>
      </c>
    </row>
    <row r="7" spans="1:22" ht="24" customHeight="1" thickTop="1">
      <c r="A7" s="322" t="s">
        <v>70</v>
      </c>
      <c r="B7" s="323">
        <f>SUM(C7:V7)</f>
        <v>4679205</v>
      </c>
      <c r="C7" s="392">
        <f>C10+C13+C16</f>
        <v>11895</v>
      </c>
      <c r="D7" s="324">
        <f>D10+D13+D16</f>
        <v>178706</v>
      </c>
      <c r="E7" s="324">
        <f>E10+E13+E16</f>
        <v>202832</v>
      </c>
      <c r="F7" s="324">
        <f t="shared" ref="F7:V7" si="2">F10+F13+F16</f>
        <v>407381</v>
      </c>
      <c r="G7" s="324">
        <f t="shared" si="2"/>
        <v>298588</v>
      </c>
      <c r="H7" s="324">
        <f t="shared" si="2"/>
        <v>468223</v>
      </c>
      <c r="I7" s="324">
        <f t="shared" si="2"/>
        <v>179548</v>
      </c>
      <c r="J7" s="324">
        <f t="shared" si="2"/>
        <v>210101</v>
      </c>
      <c r="K7" s="324">
        <f t="shared" si="2"/>
        <v>156328</v>
      </c>
      <c r="L7" s="324">
        <f t="shared" si="2"/>
        <v>240881</v>
      </c>
      <c r="M7" s="324">
        <f t="shared" si="2"/>
        <v>203080</v>
      </c>
      <c r="N7" s="324">
        <f>N10+N13+N16</f>
        <v>243394</v>
      </c>
      <c r="O7" s="324">
        <f t="shared" si="2"/>
        <v>280338</v>
      </c>
      <c r="P7" s="324">
        <f t="shared" si="2"/>
        <v>370317</v>
      </c>
      <c r="Q7" s="324">
        <f t="shared" si="2"/>
        <v>107905</v>
      </c>
      <c r="R7" s="324">
        <f t="shared" si="2"/>
        <v>94532</v>
      </c>
      <c r="S7" s="324">
        <f>S10+S13+S16</f>
        <v>300993</v>
      </c>
      <c r="T7" s="324">
        <f t="shared" si="2"/>
        <v>408723</v>
      </c>
      <c r="U7" s="324">
        <f t="shared" si="2"/>
        <v>152030</v>
      </c>
      <c r="V7" s="325">
        <f t="shared" si="2"/>
        <v>163410</v>
      </c>
    </row>
    <row r="8" spans="1:22" ht="24" customHeight="1">
      <c r="A8" s="306" t="s">
        <v>4</v>
      </c>
      <c r="B8" s="360">
        <f>B7/92</f>
        <v>50860.92391304348</v>
      </c>
      <c r="C8" s="360">
        <f t="shared" ref="C8:V8" si="3">C7/92</f>
        <v>129.29347826086956</v>
      </c>
      <c r="D8" s="360">
        <f t="shared" si="3"/>
        <v>1942.4565217391305</v>
      </c>
      <c r="E8" s="360">
        <f t="shared" si="3"/>
        <v>2204.695652173913</v>
      </c>
      <c r="F8" s="360">
        <f t="shared" si="3"/>
        <v>4428.054347826087</v>
      </c>
      <c r="G8" s="360">
        <f t="shared" si="3"/>
        <v>3245.521739130435</v>
      </c>
      <c r="H8" s="360">
        <f t="shared" si="3"/>
        <v>5089.380434782609</v>
      </c>
      <c r="I8" s="360">
        <f t="shared" si="3"/>
        <v>1951.608695652174</v>
      </c>
      <c r="J8" s="360">
        <f t="shared" si="3"/>
        <v>2283.7065217391305</v>
      </c>
      <c r="K8" s="360">
        <f t="shared" si="3"/>
        <v>1699.2173913043478</v>
      </c>
      <c r="L8" s="360">
        <f t="shared" si="3"/>
        <v>2618.271739130435</v>
      </c>
      <c r="M8" s="360">
        <f t="shared" si="3"/>
        <v>2207.391304347826</v>
      </c>
      <c r="N8" s="360">
        <f t="shared" si="3"/>
        <v>2645.586956521739</v>
      </c>
      <c r="O8" s="360">
        <f t="shared" si="3"/>
        <v>3047.1521739130435</v>
      </c>
      <c r="P8" s="360">
        <f t="shared" si="3"/>
        <v>4025.1847826086955</v>
      </c>
      <c r="Q8" s="360">
        <f t="shared" si="3"/>
        <v>1172.8804347826087</v>
      </c>
      <c r="R8" s="360">
        <f t="shared" si="3"/>
        <v>1027.5217391304348</v>
      </c>
      <c r="S8" s="360">
        <f t="shared" si="3"/>
        <v>3271.663043478261</v>
      </c>
      <c r="T8" s="360">
        <f t="shared" si="3"/>
        <v>4442.641304347826</v>
      </c>
      <c r="U8" s="360">
        <f t="shared" si="3"/>
        <v>1652.5</v>
      </c>
      <c r="V8" s="360">
        <f t="shared" si="3"/>
        <v>1776.195652173913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0.25420984975011779</v>
      </c>
      <c r="D9" s="328">
        <f>D8/$B$8*100</f>
        <v>3.8191530398860487</v>
      </c>
      <c r="E9" s="328">
        <f t="shared" ref="E9:V9" si="4">E8/$B$8*100</f>
        <v>4.3347534463653545</v>
      </c>
      <c r="F9" s="328">
        <f>F8/$B$8*100</f>
        <v>8.7062011602398268</v>
      </c>
      <c r="G9" s="328">
        <f t="shared" si="4"/>
        <v>6.3811694507934575</v>
      </c>
      <c r="H9" s="328">
        <f t="shared" si="4"/>
        <v>10.006464773396335</v>
      </c>
      <c r="I9" s="328">
        <f t="shared" si="4"/>
        <v>3.8371475496371712</v>
      </c>
      <c r="J9" s="328">
        <f t="shared" si="4"/>
        <v>4.4901003482429171</v>
      </c>
      <c r="K9" s="328">
        <f t="shared" si="4"/>
        <v>3.3409094066192866</v>
      </c>
      <c r="L9" s="328">
        <f t="shared" si="4"/>
        <v>5.1479043982898807</v>
      </c>
      <c r="M9" s="328">
        <f t="shared" si="4"/>
        <v>4.3400534919927631</v>
      </c>
      <c r="N9" s="328">
        <f t="shared" si="4"/>
        <v>5.2016101025708421</v>
      </c>
      <c r="O9" s="328">
        <f t="shared" si="4"/>
        <v>5.9911459318409852</v>
      </c>
      <c r="P9" s="328">
        <f t="shared" si="4"/>
        <v>7.9141007927628726</v>
      </c>
      <c r="Q9" s="328">
        <f t="shared" si="4"/>
        <v>2.3060541267159702</v>
      </c>
      <c r="R9" s="328">
        <f t="shared" si="4"/>
        <v>2.0202577147186327</v>
      </c>
      <c r="S9" s="328">
        <f t="shared" si="4"/>
        <v>6.4325670706882905</v>
      </c>
      <c r="T9" s="328">
        <f t="shared" si="4"/>
        <v>8.7348812458526606</v>
      </c>
      <c r="U9" s="328">
        <f t="shared" si="4"/>
        <v>3.2490561965120146</v>
      </c>
      <c r="V9" s="329">
        <f t="shared" si="4"/>
        <v>3.4922599031245691</v>
      </c>
    </row>
    <row r="10" spans="1:22" ht="24" customHeight="1">
      <c r="A10" s="318" t="s">
        <v>101</v>
      </c>
      <c r="B10" s="319">
        <f>SUM(C10:V10)</f>
        <v>1519146</v>
      </c>
      <c r="C10" s="398">
        <v>3878</v>
      </c>
      <c r="D10" s="398">
        <v>59137</v>
      </c>
      <c r="E10" s="398">
        <v>65749</v>
      </c>
      <c r="F10" s="398">
        <v>129564</v>
      </c>
      <c r="G10" s="398">
        <v>107737</v>
      </c>
      <c r="H10" s="398">
        <v>158068</v>
      </c>
      <c r="I10" s="398">
        <v>55416</v>
      </c>
      <c r="J10" s="398">
        <v>67886</v>
      </c>
      <c r="K10" s="398">
        <v>49806</v>
      </c>
      <c r="L10" s="398">
        <v>76692</v>
      </c>
      <c r="M10" s="398">
        <v>63982</v>
      </c>
      <c r="N10" s="398">
        <v>77823</v>
      </c>
      <c r="O10" s="398">
        <v>89462</v>
      </c>
      <c r="P10" s="398">
        <v>116506</v>
      </c>
      <c r="Q10" s="398">
        <v>33918</v>
      </c>
      <c r="R10" s="398">
        <v>30831</v>
      </c>
      <c r="S10" s="398">
        <v>96799</v>
      </c>
      <c r="T10" s="398">
        <v>134596</v>
      </c>
      <c r="U10" s="398">
        <v>49017</v>
      </c>
      <c r="V10" s="399">
        <v>52279</v>
      </c>
    </row>
    <row r="11" spans="1:22" ht="24" customHeight="1">
      <c r="A11" s="310" t="s">
        <v>4</v>
      </c>
      <c r="B11" s="358">
        <f>B10/31</f>
        <v>49004.709677419356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0.26119938439096702</v>
      </c>
      <c r="D12" s="400">
        <f>D11/$B$11*100</f>
        <v>3.7159693669996172</v>
      </c>
      <c r="E12" s="400">
        <f t="shared" ref="E12:V12" si="5">E11/$B$11*100</f>
        <v>4.371008448167589</v>
      </c>
      <c r="F12" s="400">
        <f t="shared" si="5"/>
        <v>8.2277806083154612</v>
      </c>
      <c r="G12" s="400">
        <f t="shared" si="5"/>
        <v>6.3095976291942968</v>
      </c>
      <c r="H12" s="400">
        <f t="shared" si="5"/>
        <v>10.488787779449769</v>
      </c>
      <c r="I12" s="400">
        <f t="shared" si="5"/>
        <v>3.9996155734866825</v>
      </c>
      <c r="J12" s="400">
        <f t="shared" si="5"/>
        <v>4.7158732603712874</v>
      </c>
      <c r="K12" s="400">
        <f t="shared" si="5"/>
        <v>3.4404856412747686</v>
      </c>
      <c r="L12" s="400">
        <f t="shared" si="5"/>
        <v>4.8525948131384338</v>
      </c>
      <c r="M12" s="400">
        <f t="shared" si="5"/>
        <v>4.2506118569248779</v>
      </c>
      <c r="N12" s="400">
        <f t="shared" si="5"/>
        <v>5.0709411735277587</v>
      </c>
      <c r="O12" s="400">
        <f t="shared" si="5"/>
        <v>5.8831080093684216</v>
      </c>
      <c r="P12" s="400">
        <f t="shared" si="5"/>
        <v>7.7115037001051903</v>
      </c>
      <c r="Q12" s="400">
        <f t="shared" si="5"/>
        <v>2.1446918202727061</v>
      </c>
      <c r="R12" s="400">
        <f t="shared" si="5"/>
        <v>1.9998077867433413</v>
      </c>
      <c r="S12" s="400">
        <f t="shared" si="5"/>
        <v>6.2218509610004569</v>
      </c>
      <c r="T12" s="400">
        <f t="shared" si="5"/>
        <v>8.1604401420271646</v>
      </c>
      <c r="U12" s="400">
        <f t="shared" si="5"/>
        <v>3.1874487376460197</v>
      </c>
      <c r="V12" s="401">
        <f t="shared" si="5"/>
        <v>3.9077876649117336</v>
      </c>
    </row>
    <row r="13" spans="1:22" ht="24" customHeight="1">
      <c r="A13" s="334" t="s">
        <v>102</v>
      </c>
      <c r="B13" s="335">
        <f>SUM(C13:V13)</f>
        <v>1592504</v>
      </c>
      <c r="C13" s="398">
        <v>4068</v>
      </c>
      <c r="D13" s="398">
        <v>58941</v>
      </c>
      <c r="E13" s="398">
        <v>69264</v>
      </c>
      <c r="F13" s="398">
        <v>143938</v>
      </c>
      <c r="G13" s="398">
        <v>94334</v>
      </c>
      <c r="H13" s="398">
        <v>152317</v>
      </c>
      <c r="I13" s="398">
        <v>61423</v>
      </c>
      <c r="J13" s="398">
        <v>72686</v>
      </c>
      <c r="K13" s="398">
        <v>53247</v>
      </c>
      <c r="L13" s="398">
        <v>85784</v>
      </c>
      <c r="M13" s="398">
        <v>69923</v>
      </c>
      <c r="N13" s="398">
        <v>84624</v>
      </c>
      <c r="O13" s="398">
        <v>95357</v>
      </c>
      <c r="P13" s="398">
        <v>126347</v>
      </c>
      <c r="Q13" s="398">
        <v>38548</v>
      </c>
      <c r="R13" s="398">
        <v>32435</v>
      </c>
      <c r="S13" s="398">
        <v>104292</v>
      </c>
      <c r="T13" s="398">
        <v>135121</v>
      </c>
      <c r="U13" s="398">
        <v>52092</v>
      </c>
      <c r="V13" s="405">
        <v>57763</v>
      </c>
    </row>
    <row r="14" spans="1:22" ht="24" customHeight="1">
      <c r="A14" s="310" t="s">
        <v>4</v>
      </c>
      <c r="B14" s="358">
        <f>B13/30</f>
        <v>53083.466666666667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0.23171056399230394</v>
      </c>
      <c r="D15" s="406">
        <f>D14/$B$14*100</f>
        <v>3.3569774393031353</v>
      </c>
      <c r="E15" s="406">
        <f t="shared" ref="E15:V15" si="6">E14/$B$14*100</f>
        <v>3.9503825422102548</v>
      </c>
      <c r="F15" s="406">
        <f t="shared" si="6"/>
        <v>7.8084576239682919</v>
      </c>
      <c r="G15" s="406">
        <f t="shared" si="6"/>
        <v>5.8662333030246705</v>
      </c>
      <c r="H15" s="406">
        <f t="shared" si="6"/>
        <v>9.3965227088911547</v>
      </c>
      <c r="I15" s="406">
        <f t="shared" si="6"/>
        <v>3.6452027750008789</v>
      </c>
      <c r="J15" s="406">
        <f t="shared" si="6"/>
        <v>4.2744005666547773</v>
      </c>
      <c r="K15" s="406">
        <f t="shared" si="6"/>
        <v>3.063100626434847</v>
      </c>
      <c r="L15" s="406">
        <f t="shared" si="6"/>
        <v>4.4156874959183776</v>
      </c>
      <c r="M15" s="406">
        <f t="shared" si="6"/>
        <v>3.8467721274169482</v>
      </c>
      <c r="N15" s="406">
        <f t="shared" si="6"/>
        <v>4.5117626078176256</v>
      </c>
      <c r="O15" s="406">
        <f t="shared" si="6"/>
        <v>5.253989942882404</v>
      </c>
      <c r="P15" s="406">
        <f t="shared" si="6"/>
        <v>7.0059478657510432</v>
      </c>
      <c r="Q15" s="406">
        <f t="shared" si="6"/>
        <v>1.7745638315508154</v>
      </c>
      <c r="R15" s="406">
        <f t="shared" si="6"/>
        <v>1.787750611615418</v>
      </c>
      <c r="S15" s="406">
        <f t="shared" si="6"/>
        <v>5.5045387641098547</v>
      </c>
      <c r="T15" s="406">
        <f t="shared" si="6"/>
        <v>7.6991957320044406</v>
      </c>
      <c r="U15" s="406">
        <f t="shared" si="6"/>
        <v>2.8502283196776901</v>
      </c>
      <c r="V15" s="407">
        <f t="shared" si="6"/>
        <v>3.447401074031839</v>
      </c>
    </row>
    <row r="16" spans="1:22" ht="24" customHeight="1">
      <c r="A16" s="318" t="s">
        <v>103</v>
      </c>
      <c r="B16" s="319">
        <f>SUM(C16:V16)</f>
        <v>1567555</v>
      </c>
      <c r="C16" s="398">
        <v>3949</v>
      </c>
      <c r="D16" s="398">
        <v>60628</v>
      </c>
      <c r="E16" s="398">
        <v>67819</v>
      </c>
      <c r="F16" s="398">
        <v>133879</v>
      </c>
      <c r="G16" s="398">
        <v>96517</v>
      </c>
      <c r="H16" s="398">
        <v>157838</v>
      </c>
      <c r="I16" s="398">
        <v>62709</v>
      </c>
      <c r="J16" s="398">
        <v>69529</v>
      </c>
      <c r="K16" s="398">
        <v>53275</v>
      </c>
      <c r="L16" s="398">
        <v>78405</v>
      </c>
      <c r="M16" s="398">
        <v>69175</v>
      </c>
      <c r="N16" s="398">
        <v>80947</v>
      </c>
      <c r="O16" s="398">
        <v>95519</v>
      </c>
      <c r="P16" s="398">
        <v>127464</v>
      </c>
      <c r="Q16" s="398">
        <v>35439</v>
      </c>
      <c r="R16" s="398">
        <v>31266</v>
      </c>
      <c r="S16" s="398">
        <v>99902</v>
      </c>
      <c r="T16" s="398">
        <v>139006</v>
      </c>
      <c r="U16" s="398">
        <v>50921</v>
      </c>
      <c r="V16" s="405">
        <v>53368</v>
      </c>
    </row>
    <row r="17" spans="1:22" ht="24" customHeight="1">
      <c r="A17" s="310" t="s">
        <v>4</v>
      </c>
      <c r="B17" s="358">
        <f>B16/31</f>
        <v>50566.290322580644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0.26895388040611018</v>
      </c>
      <c r="D18" s="408">
        <f>D17/$B$17*100</f>
        <v>3.8583016225905951</v>
      </c>
      <c r="E18" s="408">
        <f>E17/$B$17*100</f>
        <v>4.667140865870735</v>
      </c>
      <c r="F18" s="408">
        <f t="shared" ref="F18:V18" si="7">F17/$B$17*100</f>
        <v>9.8029734203903534</v>
      </c>
      <c r="G18" s="408">
        <f t="shared" si="7"/>
        <v>6.460825935932073</v>
      </c>
      <c r="H18" s="408">
        <f t="shared" si="7"/>
        <v>10.338903579140764</v>
      </c>
      <c r="I18" s="408">
        <f t="shared" si="7"/>
        <v>4.0461738184625107</v>
      </c>
      <c r="J18" s="408">
        <f t="shared" si="7"/>
        <v>5.1239669421487601</v>
      </c>
      <c r="K18" s="408">
        <f t="shared" si="7"/>
        <v>3.5399076906392444</v>
      </c>
      <c r="L18" s="408">
        <f t="shared" si="7"/>
        <v>5.3751224039985841</v>
      </c>
      <c r="M18" s="408">
        <f t="shared" si="7"/>
        <v>4.6137456102018746</v>
      </c>
      <c r="N18" s="408">
        <f t="shared" si="7"/>
        <v>5.4522488844091592</v>
      </c>
      <c r="O18" s="408">
        <f t="shared" si="7"/>
        <v>6.2373569029475844</v>
      </c>
      <c r="P18" s="408">
        <f t="shared" si="7"/>
        <v>8.2367125874371236</v>
      </c>
      <c r="Q18" s="408">
        <f t="shared" si="7"/>
        <v>2.4858457916947092</v>
      </c>
      <c r="R18" s="408">
        <f t="shared" si="7"/>
        <v>2.1536086453106909</v>
      </c>
      <c r="S18" s="408">
        <f t="shared" si="7"/>
        <v>6.9374280328281941</v>
      </c>
      <c r="T18" s="408">
        <f t="shared" si="7"/>
        <v>8.8774556554634447</v>
      </c>
      <c r="U18" s="408">
        <f t="shared" si="7"/>
        <v>3.4766244246613356</v>
      </c>
      <c r="V18" s="409">
        <f t="shared" si="7"/>
        <v>3.8998312658885972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cols>
    <col min="5" max="5" width="9.44140625" customWidth="1"/>
  </cols>
  <sheetData>
    <row r="1" spans="1:22" ht="25.5">
      <c r="A1" s="506" t="s">
        <v>170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9">
        <f>SUM(C4:V4)</f>
        <v>4513776</v>
      </c>
      <c r="C4" s="380">
        <f>C7</f>
        <v>11797</v>
      </c>
      <c r="D4" s="380">
        <f t="shared" ref="D4:V4" si="0">D7</f>
        <v>174358</v>
      </c>
      <c r="E4" s="380">
        <f t="shared" si="0"/>
        <v>184860</v>
      </c>
      <c r="F4" s="380">
        <f t="shared" si="0"/>
        <v>391240</v>
      </c>
      <c r="G4" s="380">
        <f t="shared" si="0"/>
        <v>283639</v>
      </c>
      <c r="H4" s="380">
        <f t="shared" si="0"/>
        <v>450616</v>
      </c>
      <c r="I4" s="380">
        <f t="shared" si="0"/>
        <v>178497</v>
      </c>
      <c r="J4" s="380">
        <f t="shared" si="0"/>
        <v>203650</v>
      </c>
      <c r="K4" s="380">
        <f t="shared" si="0"/>
        <v>157881</v>
      </c>
      <c r="L4" s="380">
        <f>L7</f>
        <v>232799</v>
      </c>
      <c r="M4" s="380">
        <f t="shared" si="0"/>
        <v>196205</v>
      </c>
      <c r="N4" s="380">
        <f t="shared" si="0"/>
        <v>234408</v>
      </c>
      <c r="O4" s="380">
        <f t="shared" si="0"/>
        <v>276144</v>
      </c>
      <c r="P4" s="380">
        <f t="shared" si="0"/>
        <v>371399</v>
      </c>
      <c r="Q4" s="380">
        <f t="shared" si="0"/>
        <v>91012</v>
      </c>
      <c r="R4" s="380">
        <f t="shared" si="0"/>
        <v>91013</v>
      </c>
      <c r="S4" s="380">
        <f>S7</f>
        <v>288465</v>
      </c>
      <c r="T4" s="380">
        <f t="shared" si="0"/>
        <v>395732</v>
      </c>
      <c r="U4" s="380">
        <f t="shared" si="0"/>
        <v>139793</v>
      </c>
      <c r="V4" s="380">
        <f t="shared" si="0"/>
        <v>160268</v>
      </c>
    </row>
    <row r="5" spans="1:22" ht="23.25" customHeight="1">
      <c r="A5" s="387" t="s">
        <v>4</v>
      </c>
      <c r="B5" s="382">
        <f>B4/90</f>
        <v>50153.066666666666</v>
      </c>
      <c r="C5" s="382">
        <f>C4/90</f>
        <v>131.07777777777778</v>
      </c>
      <c r="D5" s="382">
        <f t="shared" ref="D5:V5" si="1">D4/90</f>
        <v>1937.3111111111111</v>
      </c>
      <c r="E5" s="382">
        <f t="shared" si="1"/>
        <v>2054</v>
      </c>
      <c r="F5" s="382">
        <f t="shared" si="1"/>
        <v>4347.1111111111113</v>
      </c>
      <c r="G5" s="382">
        <f t="shared" si="1"/>
        <v>3151.5444444444443</v>
      </c>
      <c r="H5" s="382">
        <f t="shared" si="1"/>
        <v>5006.8444444444449</v>
      </c>
      <c r="I5" s="382">
        <f t="shared" si="1"/>
        <v>1983.3</v>
      </c>
      <c r="J5" s="382">
        <f t="shared" si="1"/>
        <v>2262.7777777777778</v>
      </c>
      <c r="K5" s="382">
        <f t="shared" si="1"/>
        <v>1754.2333333333333</v>
      </c>
      <c r="L5" s="382">
        <f t="shared" si="1"/>
        <v>2586.6555555555556</v>
      </c>
      <c r="M5" s="382">
        <f t="shared" si="1"/>
        <v>2180.0555555555557</v>
      </c>
      <c r="N5" s="382">
        <f t="shared" si="1"/>
        <v>2604.5333333333333</v>
      </c>
      <c r="O5" s="382">
        <f t="shared" si="1"/>
        <v>3068.2666666666669</v>
      </c>
      <c r="P5" s="382">
        <f t="shared" si="1"/>
        <v>4126.6555555555551</v>
      </c>
      <c r="Q5" s="382">
        <f t="shared" si="1"/>
        <v>1011.2444444444444</v>
      </c>
      <c r="R5" s="382">
        <f t="shared" si="1"/>
        <v>1011.2555555555556</v>
      </c>
      <c r="S5" s="382">
        <f t="shared" si="1"/>
        <v>3205.1666666666665</v>
      </c>
      <c r="T5" s="382">
        <f t="shared" si="1"/>
        <v>4397.0222222222219</v>
      </c>
      <c r="U5" s="382">
        <f t="shared" si="1"/>
        <v>1553.2555555555555</v>
      </c>
      <c r="V5" s="382">
        <f t="shared" si="1"/>
        <v>1780.7555555555555</v>
      </c>
    </row>
    <row r="6" spans="1:22" ht="23.25" customHeight="1" thickBot="1">
      <c r="A6" s="388" t="s">
        <v>5</v>
      </c>
      <c r="B6" s="390">
        <f>B5/$B$5*100</f>
        <v>100</v>
      </c>
      <c r="C6" s="384">
        <f>C5/$B$5*100</f>
        <v>0.26135545937591942</v>
      </c>
      <c r="D6" s="384">
        <f>D5/$B$5*100</f>
        <v>3.8627969132717266</v>
      </c>
      <c r="E6" s="384">
        <f t="shared" ref="E6:V6" si="2">E5/$B$5*100</f>
        <v>4.0954624243648778</v>
      </c>
      <c r="F6" s="384">
        <f>F5/$B$5*100</f>
        <v>8.6676875414287284</v>
      </c>
      <c r="G6" s="384">
        <f t="shared" si="2"/>
        <v>6.2838519235336436</v>
      </c>
      <c r="H6" s="384">
        <f t="shared" si="2"/>
        <v>9.9831272087937037</v>
      </c>
      <c r="I6" s="384">
        <f t="shared" si="2"/>
        <v>3.9544939757754931</v>
      </c>
      <c r="J6" s="384">
        <f t="shared" si="2"/>
        <v>4.5117436044677453</v>
      </c>
      <c r="K6" s="384">
        <f t="shared" si="2"/>
        <v>3.497758860873911</v>
      </c>
      <c r="L6" s="384">
        <f t="shared" si="2"/>
        <v>5.1575222164325387</v>
      </c>
      <c r="M6" s="384">
        <f t="shared" si="2"/>
        <v>4.3468040948421018</v>
      </c>
      <c r="N6" s="384">
        <f t="shared" si="2"/>
        <v>5.19316864638387</v>
      </c>
      <c r="O6" s="384">
        <f t="shared" si="2"/>
        <v>6.1178046938970843</v>
      </c>
      <c r="P6" s="384">
        <f t="shared" si="2"/>
        <v>8.2281220866963718</v>
      </c>
      <c r="Q6" s="384">
        <f t="shared" si="2"/>
        <v>2.016316272672813</v>
      </c>
      <c r="R6" s="384">
        <f t="shared" si="2"/>
        <v>2.0163384270730318</v>
      </c>
      <c r="S6" s="384">
        <f t="shared" si="2"/>
        <v>6.3907690589874191</v>
      </c>
      <c r="T6" s="384">
        <f t="shared" si="2"/>
        <v>8.7672051072095734</v>
      </c>
      <c r="U6" s="384">
        <f t="shared" si="2"/>
        <v>3.0970300697243283</v>
      </c>
      <c r="V6" s="385">
        <f t="shared" si="2"/>
        <v>3.5506414141951215</v>
      </c>
    </row>
    <row r="7" spans="1:22" ht="23.25" customHeight="1" thickTop="1">
      <c r="A7" s="322" t="s">
        <v>70</v>
      </c>
      <c r="B7" s="323">
        <f>SUM(C7:V7)</f>
        <v>4513776</v>
      </c>
      <c r="C7" s="392">
        <f>C10+C13+C16</f>
        <v>11797</v>
      </c>
      <c r="D7" s="324">
        <f>D10+D13+D16</f>
        <v>174358</v>
      </c>
      <c r="E7" s="324">
        <f>E10+E13+E16</f>
        <v>184860</v>
      </c>
      <c r="F7" s="324">
        <f t="shared" ref="F7:V7" si="3">F10+F13+F16</f>
        <v>391240</v>
      </c>
      <c r="G7" s="324">
        <f t="shared" si="3"/>
        <v>283639</v>
      </c>
      <c r="H7" s="324">
        <f t="shared" si="3"/>
        <v>450616</v>
      </c>
      <c r="I7" s="324">
        <f t="shared" si="3"/>
        <v>178497</v>
      </c>
      <c r="J7" s="324">
        <f t="shared" si="3"/>
        <v>203650</v>
      </c>
      <c r="K7" s="324">
        <f t="shared" si="3"/>
        <v>157881</v>
      </c>
      <c r="L7" s="324">
        <f t="shared" si="3"/>
        <v>232799</v>
      </c>
      <c r="M7" s="324">
        <f t="shared" si="3"/>
        <v>196205</v>
      </c>
      <c r="N7" s="324">
        <f>N10+N13+N16</f>
        <v>234408</v>
      </c>
      <c r="O7" s="324">
        <f t="shared" si="3"/>
        <v>276144</v>
      </c>
      <c r="P7" s="324">
        <f t="shared" si="3"/>
        <v>371399</v>
      </c>
      <c r="Q7" s="324">
        <f t="shared" si="3"/>
        <v>91012</v>
      </c>
      <c r="R7" s="324">
        <f t="shared" si="3"/>
        <v>91013</v>
      </c>
      <c r="S7" s="324">
        <f>S10+S13+S16</f>
        <v>288465</v>
      </c>
      <c r="T7" s="324">
        <f t="shared" si="3"/>
        <v>395732</v>
      </c>
      <c r="U7" s="324">
        <f t="shared" si="3"/>
        <v>139793</v>
      </c>
      <c r="V7" s="325">
        <f t="shared" si="3"/>
        <v>160268</v>
      </c>
    </row>
    <row r="8" spans="1:22" ht="23.25" customHeight="1">
      <c r="A8" s="306" t="s">
        <v>4</v>
      </c>
      <c r="B8" s="360">
        <f>B7/90</f>
        <v>50153.066666666666</v>
      </c>
      <c r="C8" s="360">
        <f>C7/90</f>
        <v>131.07777777777778</v>
      </c>
      <c r="D8" s="360">
        <f t="shared" ref="D8:V8" si="4">D7/90</f>
        <v>1937.3111111111111</v>
      </c>
      <c r="E8" s="360">
        <f t="shared" si="4"/>
        <v>2054</v>
      </c>
      <c r="F8" s="360">
        <f t="shared" si="4"/>
        <v>4347.1111111111113</v>
      </c>
      <c r="G8" s="360">
        <f t="shared" si="4"/>
        <v>3151.5444444444443</v>
      </c>
      <c r="H8" s="360">
        <f t="shared" si="4"/>
        <v>5006.8444444444449</v>
      </c>
      <c r="I8" s="360">
        <f t="shared" si="4"/>
        <v>1983.3</v>
      </c>
      <c r="J8" s="360">
        <f t="shared" si="4"/>
        <v>2262.7777777777778</v>
      </c>
      <c r="K8" s="360">
        <f t="shared" si="4"/>
        <v>1754.2333333333333</v>
      </c>
      <c r="L8" s="360">
        <f t="shared" si="4"/>
        <v>2586.6555555555556</v>
      </c>
      <c r="M8" s="360">
        <f t="shared" si="4"/>
        <v>2180.0555555555557</v>
      </c>
      <c r="N8" s="360">
        <f t="shared" si="4"/>
        <v>2604.5333333333333</v>
      </c>
      <c r="O8" s="360">
        <f t="shared" si="4"/>
        <v>3068.2666666666669</v>
      </c>
      <c r="P8" s="360">
        <f t="shared" si="4"/>
        <v>4126.6555555555551</v>
      </c>
      <c r="Q8" s="360">
        <f t="shared" si="4"/>
        <v>1011.2444444444444</v>
      </c>
      <c r="R8" s="360">
        <f t="shared" si="4"/>
        <v>1011.2555555555556</v>
      </c>
      <c r="S8" s="360">
        <f t="shared" si="4"/>
        <v>3205.1666666666665</v>
      </c>
      <c r="T8" s="360">
        <f t="shared" si="4"/>
        <v>4397.0222222222219</v>
      </c>
      <c r="U8" s="360">
        <f t="shared" si="4"/>
        <v>1553.2555555555555</v>
      </c>
      <c r="V8" s="360">
        <f t="shared" si="4"/>
        <v>1780.7555555555555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0.26135545937591942</v>
      </c>
      <c r="D9" s="328">
        <f>D8/$B$8*100</f>
        <v>3.8627969132717266</v>
      </c>
      <c r="E9" s="328">
        <f t="shared" ref="E9:V9" si="5">E8/$B$8*100</f>
        <v>4.0954624243648778</v>
      </c>
      <c r="F9" s="328">
        <f>F8/$B$8*100</f>
        <v>8.6676875414287284</v>
      </c>
      <c r="G9" s="328">
        <f t="shared" si="5"/>
        <v>6.2838519235336436</v>
      </c>
      <c r="H9" s="328">
        <f t="shared" si="5"/>
        <v>9.9831272087937037</v>
      </c>
      <c r="I9" s="328">
        <f t="shared" si="5"/>
        <v>3.9544939757754931</v>
      </c>
      <c r="J9" s="328">
        <f t="shared" si="5"/>
        <v>4.5117436044677453</v>
      </c>
      <c r="K9" s="328">
        <f t="shared" si="5"/>
        <v>3.497758860873911</v>
      </c>
      <c r="L9" s="328">
        <f t="shared" si="5"/>
        <v>5.1575222164325387</v>
      </c>
      <c r="M9" s="328">
        <f t="shared" si="5"/>
        <v>4.3468040948421018</v>
      </c>
      <c r="N9" s="328">
        <f t="shared" si="5"/>
        <v>5.19316864638387</v>
      </c>
      <c r="O9" s="328">
        <f t="shared" si="5"/>
        <v>6.1178046938970843</v>
      </c>
      <c r="P9" s="328">
        <f t="shared" si="5"/>
        <v>8.2281220866963718</v>
      </c>
      <c r="Q9" s="328">
        <f t="shared" si="5"/>
        <v>2.016316272672813</v>
      </c>
      <c r="R9" s="328">
        <f t="shared" si="5"/>
        <v>2.0163384270730318</v>
      </c>
      <c r="S9" s="328">
        <f t="shared" si="5"/>
        <v>6.3907690589874191</v>
      </c>
      <c r="T9" s="328">
        <f t="shared" si="5"/>
        <v>8.7672051072095734</v>
      </c>
      <c r="U9" s="328">
        <f t="shared" si="5"/>
        <v>3.0970300697243283</v>
      </c>
      <c r="V9" s="329">
        <f t="shared" si="5"/>
        <v>3.5506414141951215</v>
      </c>
    </row>
    <row r="10" spans="1:22" ht="23.25" customHeight="1">
      <c r="A10" s="318" t="s">
        <v>22</v>
      </c>
      <c r="B10" s="319">
        <f>SUM(C10:V10)</f>
        <v>1518897</v>
      </c>
      <c r="C10" s="398">
        <v>4093</v>
      </c>
      <c r="D10" s="398">
        <v>60574</v>
      </c>
      <c r="E10" s="398">
        <v>59541</v>
      </c>
      <c r="F10" s="398">
        <v>129834</v>
      </c>
      <c r="G10" s="398">
        <v>96239</v>
      </c>
      <c r="H10" s="398">
        <v>152730</v>
      </c>
      <c r="I10" s="398">
        <v>61434</v>
      </c>
      <c r="J10" s="398">
        <v>68022</v>
      </c>
      <c r="K10" s="398">
        <v>54512</v>
      </c>
      <c r="L10" s="398">
        <v>76973</v>
      </c>
      <c r="M10" s="398">
        <v>67052</v>
      </c>
      <c r="N10" s="398">
        <v>79569</v>
      </c>
      <c r="O10" s="398">
        <v>91279</v>
      </c>
      <c r="P10" s="398">
        <v>128666</v>
      </c>
      <c r="Q10" s="398">
        <v>29278</v>
      </c>
      <c r="R10" s="398">
        <v>30503</v>
      </c>
      <c r="S10" s="398">
        <v>94557</v>
      </c>
      <c r="T10" s="398">
        <v>132167</v>
      </c>
      <c r="U10" s="398">
        <v>45940</v>
      </c>
      <c r="V10" s="399">
        <v>55934</v>
      </c>
    </row>
    <row r="11" spans="1:22" ht="23.25" customHeight="1">
      <c r="A11" s="310" t="s">
        <v>4</v>
      </c>
      <c r="B11" s="358">
        <f>B10/31</f>
        <v>48996.677419354841</v>
      </c>
      <c r="C11" s="402">
        <v>132.03225806451613</v>
      </c>
      <c r="D11" s="403">
        <v>1954</v>
      </c>
      <c r="E11" s="403">
        <v>1920.6774193548388</v>
      </c>
      <c r="F11" s="403">
        <v>4188.1935483870966</v>
      </c>
      <c r="G11" s="403">
        <v>3104.483870967742</v>
      </c>
      <c r="H11" s="403">
        <v>4926.7741935483873</v>
      </c>
      <c r="I11" s="403">
        <v>1981.741935483871</v>
      </c>
      <c r="J11" s="403">
        <v>2194.2580645161293</v>
      </c>
      <c r="K11" s="403">
        <v>1758.4516129032259</v>
      </c>
      <c r="L11" s="403">
        <v>2483</v>
      </c>
      <c r="M11" s="403">
        <v>2162.9677419354839</v>
      </c>
      <c r="N11" s="403">
        <v>2566.7419354838707</v>
      </c>
      <c r="O11" s="403">
        <v>2944.483870967742</v>
      </c>
      <c r="P11" s="403">
        <v>4150.5161290322585</v>
      </c>
      <c r="Q11" s="403">
        <v>944.45161290322585</v>
      </c>
      <c r="R11" s="403">
        <v>983.9677419354839</v>
      </c>
      <c r="S11" s="403">
        <v>3050.2258064516127</v>
      </c>
      <c r="T11" s="403">
        <v>4263.4516129032254</v>
      </c>
      <c r="U11" s="403">
        <v>1481.9354838709678</v>
      </c>
      <c r="V11" s="404">
        <v>1804.3225806451612</v>
      </c>
    </row>
    <row r="12" spans="1:22" ht="23.25" customHeight="1">
      <c r="A12" s="330" t="s">
        <v>5</v>
      </c>
      <c r="B12" s="331">
        <f>B11/$B$11*100</f>
        <v>100</v>
      </c>
      <c r="C12" s="400">
        <v>0.26947186017221708</v>
      </c>
      <c r="D12" s="400">
        <v>3.9880255211512039</v>
      </c>
      <c r="E12" s="400">
        <v>3.9200156429303634</v>
      </c>
      <c r="F12" s="400">
        <v>8.5479133871487001</v>
      </c>
      <c r="G12" s="400">
        <v>6.3361110068687996</v>
      </c>
      <c r="H12" s="400">
        <v>10.055323040337823</v>
      </c>
      <c r="I12" s="400">
        <v>4.0446455552944007</v>
      </c>
      <c r="J12" s="400">
        <v>4.4783813517308948</v>
      </c>
      <c r="K12" s="400">
        <v>3.5889201176906664</v>
      </c>
      <c r="L12" s="400">
        <v>5.0676905675631723</v>
      </c>
      <c r="M12" s="400">
        <v>4.4145192201972874</v>
      </c>
      <c r="N12" s="400">
        <v>5.2386040659768245</v>
      </c>
      <c r="O12" s="400">
        <v>6.0095582518103594</v>
      </c>
      <c r="P12" s="400">
        <v>8.4710154803123583</v>
      </c>
      <c r="Q12" s="400">
        <v>1.9275829763308505</v>
      </c>
      <c r="R12" s="400">
        <v>2.0082336063604047</v>
      </c>
      <c r="S12" s="400">
        <v>6.2253727540445469</v>
      </c>
      <c r="T12" s="400">
        <v>8.7015116890743744</v>
      </c>
      <c r="U12" s="400">
        <v>3.0245632192307967</v>
      </c>
      <c r="V12" s="401">
        <v>3.6825406857739531</v>
      </c>
    </row>
    <row r="13" spans="1:22" ht="23.25" customHeight="1">
      <c r="A13" s="334" t="s">
        <v>23</v>
      </c>
      <c r="B13" s="335">
        <f>SUM(C13:V13)</f>
        <v>1349037</v>
      </c>
      <c r="C13" s="398">
        <v>3619</v>
      </c>
      <c r="D13" s="398">
        <v>52447</v>
      </c>
      <c r="E13" s="398">
        <v>54795</v>
      </c>
      <c r="F13" s="398">
        <v>113028</v>
      </c>
      <c r="G13" s="398">
        <v>86740</v>
      </c>
      <c r="H13" s="398">
        <v>138199</v>
      </c>
      <c r="I13" s="398">
        <v>52236</v>
      </c>
      <c r="J13" s="398">
        <v>63206</v>
      </c>
      <c r="K13" s="398">
        <v>47322</v>
      </c>
      <c r="L13" s="398">
        <v>69529</v>
      </c>
      <c r="M13" s="398">
        <v>57976</v>
      </c>
      <c r="N13" s="398">
        <v>69020</v>
      </c>
      <c r="O13" s="398">
        <v>81243</v>
      </c>
      <c r="P13" s="398">
        <v>110509</v>
      </c>
      <c r="Q13" s="398">
        <v>25927</v>
      </c>
      <c r="R13" s="398">
        <v>27381</v>
      </c>
      <c r="S13" s="398">
        <v>83870</v>
      </c>
      <c r="T13" s="398">
        <v>124247</v>
      </c>
      <c r="U13" s="398">
        <v>41154</v>
      </c>
      <c r="V13" s="405">
        <v>46589</v>
      </c>
    </row>
    <row r="14" spans="1:22" ht="23.25" customHeight="1">
      <c r="A14" s="310" t="s">
        <v>4</v>
      </c>
      <c r="B14" s="358">
        <f>B13/28</f>
        <v>48179.892857142855</v>
      </c>
      <c r="C14" s="402">
        <v>129.25</v>
      </c>
      <c r="D14" s="403">
        <v>1873.1071428571429</v>
      </c>
      <c r="E14" s="403">
        <v>1956.9642857142858</v>
      </c>
      <c r="F14" s="403">
        <v>4036.7142857142858</v>
      </c>
      <c r="G14" s="403">
        <v>3097.8571428571427</v>
      </c>
      <c r="H14" s="403">
        <v>4935.6785714285716</v>
      </c>
      <c r="I14" s="403">
        <v>1865.5714285714287</v>
      </c>
      <c r="J14" s="403">
        <v>2257.3571428571427</v>
      </c>
      <c r="K14" s="403">
        <v>1690.0714285714287</v>
      </c>
      <c r="L14" s="403">
        <v>2483.1785714285716</v>
      </c>
      <c r="M14" s="403">
        <v>2070.5714285714284</v>
      </c>
      <c r="N14" s="403">
        <v>2465</v>
      </c>
      <c r="O14" s="403">
        <v>2901.5357142857142</v>
      </c>
      <c r="P14" s="403">
        <v>3946.75</v>
      </c>
      <c r="Q14" s="403">
        <v>925.96428571428567</v>
      </c>
      <c r="R14" s="403">
        <v>977.89285714285711</v>
      </c>
      <c r="S14" s="403">
        <v>2995.3571428571427</v>
      </c>
      <c r="T14" s="403">
        <v>4437.3928571428569</v>
      </c>
      <c r="U14" s="403">
        <v>1469.7857142857142</v>
      </c>
      <c r="V14" s="404">
        <v>1663.8928571428571</v>
      </c>
    </row>
    <row r="15" spans="1:22" ht="23.25" customHeight="1">
      <c r="A15" s="338" t="s">
        <v>5</v>
      </c>
      <c r="B15" s="339">
        <f>B14/$B$14*100</f>
        <v>100</v>
      </c>
      <c r="C15" s="406">
        <v>0.2682654367522907</v>
      </c>
      <c r="D15" s="406">
        <v>3.8877362147961843</v>
      </c>
      <c r="E15" s="406">
        <v>4.0617862964470213</v>
      </c>
      <c r="F15" s="406">
        <v>8.378421051461153</v>
      </c>
      <c r="G15" s="406">
        <v>6.4297717557042544</v>
      </c>
      <c r="H15" s="406">
        <v>10.244270542616697</v>
      </c>
      <c r="I15" s="406">
        <v>3.8720954280720248</v>
      </c>
      <c r="J15" s="406">
        <v>4.6852680838257212</v>
      </c>
      <c r="K15" s="406">
        <v>3.5078355893870961</v>
      </c>
      <c r="L15" s="406">
        <v>5.153972796891412</v>
      </c>
      <c r="M15" s="406">
        <v>4.297584128530203</v>
      </c>
      <c r="N15" s="406">
        <v>5.1162421786800509</v>
      </c>
      <c r="O15" s="406">
        <v>6.0222959044118136</v>
      </c>
      <c r="P15" s="406">
        <v>8.1916952611381308</v>
      </c>
      <c r="Q15" s="406">
        <v>1.9218894663378394</v>
      </c>
      <c r="R15" s="406">
        <v>2.0296700535270715</v>
      </c>
      <c r="S15" s="406">
        <v>6.2170274054751653</v>
      </c>
      <c r="T15" s="406">
        <v>9.2100513180883841</v>
      </c>
      <c r="U15" s="406">
        <v>3.0506205537728022</v>
      </c>
      <c r="V15" s="407">
        <v>3.4535005340846845</v>
      </c>
    </row>
    <row r="16" spans="1:22" ht="23.25" customHeight="1">
      <c r="A16" s="318" t="s">
        <v>24</v>
      </c>
      <c r="B16" s="319">
        <f>SUM(C16:V16)</f>
        <v>1645842</v>
      </c>
      <c r="C16" s="398">
        <v>4085</v>
      </c>
      <c r="D16" s="398">
        <v>61337</v>
      </c>
      <c r="E16" s="398">
        <v>70524</v>
      </c>
      <c r="F16" s="398">
        <v>148378</v>
      </c>
      <c r="G16" s="398">
        <v>100660</v>
      </c>
      <c r="H16" s="398">
        <v>159687</v>
      </c>
      <c r="I16" s="398">
        <v>64827</v>
      </c>
      <c r="J16" s="398">
        <v>72422</v>
      </c>
      <c r="K16" s="398">
        <v>56047</v>
      </c>
      <c r="L16" s="398">
        <v>86297</v>
      </c>
      <c r="M16" s="398">
        <v>71177</v>
      </c>
      <c r="N16" s="398">
        <v>85819</v>
      </c>
      <c r="O16" s="398">
        <v>103622</v>
      </c>
      <c r="P16" s="398">
        <v>132224</v>
      </c>
      <c r="Q16" s="398">
        <v>35807</v>
      </c>
      <c r="R16" s="398">
        <v>33129</v>
      </c>
      <c r="S16" s="398">
        <v>110038</v>
      </c>
      <c r="T16" s="398">
        <v>139318</v>
      </c>
      <c r="U16" s="398">
        <v>52699</v>
      </c>
      <c r="V16" s="405">
        <v>57745</v>
      </c>
    </row>
    <row r="17" spans="1:22" ht="23.25" customHeight="1">
      <c r="A17" s="310" t="s">
        <v>4</v>
      </c>
      <c r="B17" s="358">
        <f>B16/31</f>
        <v>53091.677419354841</v>
      </c>
      <c r="C17" s="402">
        <v>131.7741935483871</v>
      </c>
      <c r="D17" s="403">
        <v>1978.6129032258063</v>
      </c>
      <c r="E17" s="403">
        <v>2274.9677419354839</v>
      </c>
      <c r="F17" s="403">
        <v>4786.3870967741932</v>
      </c>
      <c r="G17" s="403">
        <v>3247.0967741935483</v>
      </c>
      <c r="H17" s="403">
        <v>5151.1935483870966</v>
      </c>
      <c r="I17" s="403">
        <v>2091.1935483870966</v>
      </c>
      <c r="J17" s="403">
        <v>2336.1935483870966</v>
      </c>
      <c r="K17" s="403">
        <v>1807.9677419354839</v>
      </c>
      <c r="L17" s="403">
        <v>2783.7741935483873</v>
      </c>
      <c r="M17" s="403">
        <v>2296.0322580645161</v>
      </c>
      <c r="N17" s="403">
        <v>2768.3548387096776</v>
      </c>
      <c r="O17" s="403">
        <v>3342.6451612903224</v>
      </c>
      <c r="P17" s="403">
        <v>4265.2903225806449</v>
      </c>
      <c r="Q17" s="403">
        <v>1155.0645161290322</v>
      </c>
      <c r="R17" s="403">
        <v>1068.6774193548388</v>
      </c>
      <c r="S17" s="403">
        <v>3549.6129032258063</v>
      </c>
      <c r="T17" s="403">
        <v>4494.1290322580644</v>
      </c>
      <c r="U17" s="403">
        <v>1699.9677419354839</v>
      </c>
      <c r="V17" s="404">
        <v>1862.741935483871</v>
      </c>
    </row>
    <row r="18" spans="1:22" ht="23.25" customHeight="1" thickBot="1">
      <c r="A18" s="312" t="s">
        <v>5</v>
      </c>
      <c r="B18" s="313">
        <f>B17/$B$17*100</f>
        <v>100</v>
      </c>
      <c r="C18" s="408">
        <v>0.24820122466190558</v>
      </c>
      <c r="D18" s="408">
        <v>3.7267854386994621</v>
      </c>
      <c r="E18" s="408">
        <v>4.2849799677004228</v>
      </c>
      <c r="F18" s="408">
        <v>9.0153246787966275</v>
      </c>
      <c r="G18" s="408">
        <v>6.1160184270422073</v>
      </c>
      <c r="H18" s="408">
        <v>9.702450174439587</v>
      </c>
      <c r="I18" s="408">
        <v>3.9388349549956798</v>
      </c>
      <c r="J18" s="408">
        <v>4.4003008794282801</v>
      </c>
      <c r="K18" s="408">
        <v>3.4053694097003233</v>
      </c>
      <c r="L18" s="408">
        <v>5.2433344148466254</v>
      </c>
      <c r="M18" s="408">
        <v>4.3246557081420933</v>
      </c>
      <c r="N18" s="408">
        <v>5.2142915298066281</v>
      </c>
      <c r="O18" s="408">
        <v>6.2959870996122351</v>
      </c>
      <c r="P18" s="408">
        <v>8.0338209864616417</v>
      </c>
      <c r="Q18" s="408">
        <v>2.1756037335297069</v>
      </c>
      <c r="R18" s="408">
        <v>2.0128906662972508</v>
      </c>
      <c r="S18" s="408">
        <v>6.6858179582244226</v>
      </c>
      <c r="T18" s="408">
        <v>8.4648465648585951</v>
      </c>
      <c r="U18" s="408">
        <v>3.2019476960728919</v>
      </c>
      <c r="V18" s="409">
        <v>3.5085384866834115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17" sqref="B17"/>
    </sheetView>
  </sheetViews>
  <sheetFormatPr defaultRowHeight="13.5"/>
  <sheetData>
    <row r="1" spans="1:22" ht="37.5" customHeight="1">
      <c r="A1" s="506" t="s">
        <v>171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389">
        <f>SUM(C4:V4)</f>
        <v>9354441</v>
      </c>
      <c r="C4" s="380">
        <f>C7+'2018.1분기'!C4</f>
        <v>24726</v>
      </c>
      <c r="D4" s="380">
        <f>D7+'2018.1분기'!D4</f>
        <v>354334</v>
      </c>
      <c r="E4" s="380">
        <f>E7+'2018.1분기'!E4</f>
        <v>390612</v>
      </c>
      <c r="F4" s="380">
        <f>F7+'2018.1분기'!F4</f>
        <v>830006</v>
      </c>
      <c r="G4" s="380">
        <f>G7+'2018.1분기'!G4</f>
        <v>587294</v>
      </c>
      <c r="H4" s="380">
        <f>H7+'2018.1분기'!H4</f>
        <v>917427</v>
      </c>
      <c r="I4" s="380">
        <f>I7+'2018.1분기'!I4</f>
        <v>370079</v>
      </c>
      <c r="J4" s="380">
        <f>J7+'2018.1분기'!J4</f>
        <v>424298</v>
      </c>
      <c r="K4" s="380">
        <f>K7+'2018.1분기'!K4</f>
        <v>322109</v>
      </c>
      <c r="L4" s="380">
        <f>L7+'2018.1분기'!L4</f>
        <v>480411</v>
      </c>
      <c r="M4" s="380">
        <f>M7+'2018.1분기'!M4</f>
        <v>408218</v>
      </c>
      <c r="N4" s="380">
        <f>N7+'2018.1분기'!N4</f>
        <v>480861</v>
      </c>
      <c r="O4" s="380">
        <f>O7+'2018.1분기'!O4</f>
        <v>582723</v>
      </c>
      <c r="P4" s="380">
        <f>P7+'2018.1분기'!P4</f>
        <v>753141</v>
      </c>
      <c r="Q4" s="380">
        <f>Q7+'2018.1분기'!Q4</f>
        <v>193346</v>
      </c>
      <c r="R4" s="380">
        <f>R7+'2018.1분기'!R4</f>
        <v>189898</v>
      </c>
      <c r="S4" s="380">
        <f>S7+'2018.1분기'!S4</f>
        <v>602676</v>
      </c>
      <c r="T4" s="380">
        <f>T7+'2018.1분기'!T4</f>
        <v>817198</v>
      </c>
      <c r="U4" s="380">
        <f>U7+'2018.1분기'!U4</f>
        <v>294729</v>
      </c>
      <c r="V4" s="381">
        <f>V7+'2018.1분기'!V4</f>
        <v>330355</v>
      </c>
    </row>
    <row r="5" spans="1:22" ht="21.75" customHeight="1">
      <c r="A5" s="387" t="s">
        <v>4</v>
      </c>
      <c r="B5" s="382">
        <f>B4/181</f>
        <v>51681.994475138119</v>
      </c>
      <c r="C5" s="382">
        <f>C4/181</f>
        <v>136.60773480662982</v>
      </c>
      <c r="D5" s="382">
        <f t="shared" ref="D5:V5" si="0">D4/181</f>
        <v>1957.646408839779</v>
      </c>
      <c r="E5" s="382">
        <f t="shared" si="0"/>
        <v>2158.0773480662983</v>
      </c>
      <c r="F5" s="382">
        <f t="shared" si="0"/>
        <v>4585.6685082872928</v>
      </c>
      <c r="G5" s="382">
        <f t="shared" si="0"/>
        <v>3244.7182320441989</v>
      </c>
      <c r="H5" s="382">
        <f t="shared" si="0"/>
        <v>5068.6574585635362</v>
      </c>
      <c r="I5" s="382">
        <f t="shared" si="0"/>
        <v>2044.6353591160221</v>
      </c>
      <c r="J5" s="382">
        <f t="shared" si="0"/>
        <v>2344.1878453038676</v>
      </c>
      <c r="K5" s="382">
        <f t="shared" si="0"/>
        <v>1779.6077348066299</v>
      </c>
      <c r="L5" s="382">
        <f t="shared" si="0"/>
        <v>2654.2044198895028</v>
      </c>
      <c r="M5" s="382">
        <f t="shared" si="0"/>
        <v>2255.3480662983425</v>
      </c>
      <c r="N5" s="382">
        <f t="shared" si="0"/>
        <v>2656.6906077348067</v>
      </c>
      <c r="O5" s="382">
        <f t="shared" si="0"/>
        <v>3219.46408839779</v>
      </c>
      <c r="P5" s="382">
        <f t="shared" si="0"/>
        <v>4161</v>
      </c>
      <c r="Q5" s="382">
        <f t="shared" si="0"/>
        <v>1068.2099447513813</v>
      </c>
      <c r="R5" s="382">
        <f t="shared" si="0"/>
        <v>1049.1602209944751</v>
      </c>
      <c r="S5" s="382">
        <f t="shared" si="0"/>
        <v>3329.7016574585637</v>
      </c>
      <c r="T5" s="382">
        <f t="shared" si="0"/>
        <v>4514.906077348066</v>
      </c>
      <c r="U5" s="382">
        <f t="shared" si="0"/>
        <v>1628.3370165745857</v>
      </c>
      <c r="V5" s="383">
        <f t="shared" si="0"/>
        <v>1825.1657458563536</v>
      </c>
    </row>
    <row r="6" spans="1:22" ht="21.75" customHeight="1" thickBot="1">
      <c r="A6" s="388" t="s">
        <v>5</v>
      </c>
      <c r="B6" s="390">
        <f>B5/$B$5*100</f>
        <v>100</v>
      </c>
      <c r="C6" s="384">
        <f>C5/$B$5*100</f>
        <v>0.26432365119412266</v>
      </c>
      <c r="D6" s="384">
        <f>D5/$B$5*100</f>
        <v>3.7878693125543261</v>
      </c>
      <c r="E6" s="384">
        <f t="shared" ref="E6:V6" si="1">E5/$B$5*100</f>
        <v>4.1756851104197459</v>
      </c>
      <c r="F6" s="384">
        <f>F5/$B$5*100</f>
        <v>8.8728551497625574</v>
      </c>
      <c r="G6" s="384">
        <f t="shared" si="1"/>
        <v>6.2782372565073645</v>
      </c>
      <c r="H6" s="384">
        <f t="shared" si="1"/>
        <v>9.8073952254335683</v>
      </c>
      <c r="I6" s="384">
        <f t="shared" si="1"/>
        <v>3.9561850889860763</v>
      </c>
      <c r="J6" s="384">
        <f t="shared" si="1"/>
        <v>4.5357921440736009</v>
      </c>
      <c r="K6" s="384">
        <f t="shared" si="1"/>
        <v>3.4433805290984254</v>
      </c>
      <c r="L6" s="384">
        <f t="shared" si="1"/>
        <v>5.1356462668373233</v>
      </c>
      <c r="M6" s="384">
        <f t="shared" si="1"/>
        <v>4.3638951809092603</v>
      </c>
      <c r="N6" s="384">
        <f t="shared" si="1"/>
        <v>5.1404568161796096</v>
      </c>
      <c r="O6" s="384">
        <f t="shared" si="1"/>
        <v>6.2293727652993907</v>
      </c>
      <c r="P6" s="384">
        <f t="shared" si="1"/>
        <v>8.0511598715519188</v>
      </c>
      <c r="Q6" s="384">
        <f t="shared" si="1"/>
        <v>2.0668899402968068</v>
      </c>
      <c r="R6" s="384">
        <f t="shared" si="1"/>
        <v>2.0300304422252493</v>
      </c>
      <c r="S6" s="384">
        <f t="shared" si="1"/>
        <v>6.4426725231363378</v>
      </c>
      <c r="T6" s="384">
        <f t="shared" si="1"/>
        <v>8.7359362253714572</v>
      </c>
      <c r="U6" s="384">
        <f t="shared" si="1"/>
        <v>3.1506853268944668</v>
      </c>
      <c r="V6" s="385">
        <f t="shared" si="1"/>
        <v>3.5315311732683976</v>
      </c>
    </row>
    <row r="7" spans="1:22" ht="21.75" customHeight="1" thickTop="1">
      <c r="A7" s="322" t="s">
        <v>70</v>
      </c>
      <c r="B7" s="323">
        <f>SUM(C7:V7)</f>
        <v>4840665</v>
      </c>
      <c r="C7" s="392">
        <f>C10+C13+C16</f>
        <v>12929</v>
      </c>
      <c r="D7" s="324">
        <f>D10+D13+D16</f>
        <v>179976</v>
      </c>
      <c r="E7" s="324">
        <f>E10+E13+E16</f>
        <v>205752</v>
      </c>
      <c r="F7" s="324">
        <f t="shared" ref="F7:V7" si="2">F10+F13+F16</f>
        <v>438766</v>
      </c>
      <c r="G7" s="324">
        <f t="shared" si="2"/>
        <v>303655</v>
      </c>
      <c r="H7" s="324">
        <f t="shared" si="2"/>
        <v>466811</v>
      </c>
      <c r="I7" s="324">
        <f t="shared" si="2"/>
        <v>191582</v>
      </c>
      <c r="J7" s="324">
        <f t="shared" si="2"/>
        <v>220648</v>
      </c>
      <c r="K7" s="324">
        <f t="shared" si="2"/>
        <v>164228</v>
      </c>
      <c r="L7" s="324">
        <f t="shared" si="2"/>
        <v>247612</v>
      </c>
      <c r="M7" s="324">
        <f t="shared" si="2"/>
        <v>212013</v>
      </c>
      <c r="N7" s="324">
        <f>N10+N13+N16</f>
        <v>246453</v>
      </c>
      <c r="O7" s="324">
        <f t="shared" si="2"/>
        <v>306579</v>
      </c>
      <c r="P7" s="324">
        <f t="shared" si="2"/>
        <v>381742</v>
      </c>
      <c r="Q7" s="324">
        <f t="shared" si="2"/>
        <v>102334</v>
      </c>
      <c r="R7" s="324">
        <f t="shared" si="2"/>
        <v>98885</v>
      </c>
      <c r="S7" s="324">
        <f>S10+S13+S16</f>
        <v>314211</v>
      </c>
      <c r="T7" s="324">
        <f t="shared" si="2"/>
        <v>421466</v>
      </c>
      <c r="U7" s="324">
        <f t="shared" si="2"/>
        <v>154936</v>
      </c>
      <c r="V7" s="325">
        <f t="shared" si="2"/>
        <v>170087</v>
      </c>
    </row>
    <row r="8" spans="1:22" ht="21.75" customHeight="1">
      <c r="A8" s="306" t="s">
        <v>4</v>
      </c>
      <c r="B8" s="360">
        <f>B7/92</f>
        <v>52615.92391304348</v>
      </c>
      <c r="C8" s="360">
        <f>C7/91</f>
        <v>142.07692307692307</v>
      </c>
      <c r="D8" s="360">
        <f t="shared" ref="D8:V8" si="3">D7/91</f>
        <v>1977.7582417582419</v>
      </c>
      <c r="E8" s="360">
        <f t="shared" si="3"/>
        <v>2261.0109890109889</v>
      </c>
      <c r="F8" s="360">
        <f t="shared" si="3"/>
        <v>4821.6043956043959</v>
      </c>
      <c r="G8" s="360">
        <f t="shared" si="3"/>
        <v>3336.868131868132</v>
      </c>
      <c r="H8" s="360">
        <f t="shared" si="3"/>
        <v>5129.7912087912091</v>
      </c>
      <c r="I8" s="360">
        <f t="shared" si="3"/>
        <v>2105.2967032967031</v>
      </c>
      <c r="J8" s="360">
        <f t="shared" si="3"/>
        <v>2424.7032967032969</v>
      </c>
      <c r="K8" s="360">
        <f t="shared" si="3"/>
        <v>1804.7032967032967</v>
      </c>
      <c r="L8" s="360">
        <f t="shared" si="3"/>
        <v>2721.0109890109889</v>
      </c>
      <c r="M8" s="360">
        <f t="shared" si="3"/>
        <v>2329.8131868131868</v>
      </c>
      <c r="N8" s="360">
        <f t="shared" si="3"/>
        <v>2708.2747252747254</v>
      </c>
      <c r="O8" s="360">
        <f t="shared" si="3"/>
        <v>3369</v>
      </c>
      <c r="P8" s="360">
        <f t="shared" si="3"/>
        <v>4194.9670329670325</v>
      </c>
      <c r="Q8" s="360">
        <f t="shared" si="3"/>
        <v>1124.5494505494505</v>
      </c>
      <c r="R8" s="360">
        <f t="shared" si="3"/>
        <v>1086.6483516483515</v>
      </c>
      <c r="S8" s="360">
        <f t="shared" si="3"/>
        <v>3452.868131868132</v>
      </c>
      <c r="T8" s="360">
        <f t="shared" si="3"/>
        <v>4631.4945054945056</v>
      </c>
      <c r="U8" s="360">
        <f t="shared" si="3"/>
        <v>1702.5934065934066</v>
      </c>
      <c r="V8" s="379">
        <f t="shared" si="3"/>
        <v>1869.0879120879122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0.27002647204623581</v>
      </c>
      <c r="D9" s="328">
        <f>D8/$B$8*100</f>
        <v>3.7588587155227273</v>
      </c>
      <c r="E9" s="328">
        <f t="shared" ref="E9:V9" si="4">E8/$B$8*100</f>
        <v>4.2971990622984855</v>
      </c>
      <c r="F9" s="328">
        <f>F8/$B$8*100</f>
        <v>9.1637740764048825</v>
      </c>
      <c r="G9" s="328">
        <f t="shared" si="4"/>
        <v>6.341935831788982</v>
      </c>
      <c r="H9" s="328">
        <f t="shared" si="4"/>
        <v>9.7495032440540967</v>
      </c>
      <c r="I9" s="328">
        <f t="shared" si="4"/>
        <v>4.0012538918371066</v>
      </c>
      <c r="J9" s="328">
        <f t="shared" si="4"/>
        <v>4.60830698461272</v>
      </c>
      <c r="K9" s="328">
        <f t="shared" si="4"/>
        <v>3.4299564893811758</v>
      </c>
      <c r="L9" s="328">
        <f t="shared" si="4"/>
        <v>5.1714591071476947</v>
      </c>
      <c r="M9" s="328">
        <f t="shared" si="4"/>
        <v>4.4279621330295154</v>
      </c>
      <c r="N9" s="328">
        <f t="shared" si="4"/>
        <v>5.1472530060492661</v>
      </c>
      <c r="O9" s="328">
        <f t="shared" si="4"/>
        <v>6.4030045458630171</v>
      </c>
      <c r="P9" s="328">
        <f t="shared" si="4"/>
        <v>7.9728088399624228</v>
      </c>
      <c r="Q9" s="328">
        <f t="shared" si="4"/>
        <v>2.1372796805924277</v>
      </c>
      <c r="R9" s="328">
        <f t="shared" si="4"/>
        <v>2.065246166624799</v>
      </c>
      <c r="S9" s="328">
        <f t="shared" si="4"/>
        <v>6.5624014083161732</v>
      </c>
      <c r="T9" s="328">
        <f t="shared" si="4"/>
        <v>8.8024578132445548</v>
      </c>
      <c r="U9" s="328">
        <f t="shared" si="4"/>
        <v>3.2358899739311315</v>
      </c>
      <c r="V9" s="329">
        <f t="shared" si="4"/>
        <v>3.5523236561936824</v>
      </c>
    </row>
    <row r="10" spans="1:22" ht="21.75" customHeight="1">
      <c r="A10" s="318" t="s">
        <v>30</v>
      </c>
      <c r="B10" s="319">
        <f>SUM(C10:V10)</f>
        <v>1601431</v>
      </c>
      <c r="C10" s="412">
        <v>4366</v>
      </c>
      <c r="D10" s="413">
        <v>60051</v>
      </c>
      <c r="E10" s="413">
        <v>67968</v>
      </c>
      <c r="F10" s="413">
        <v>147975</v>
      </c>
      <c r="G10" s="413">
        <v>94809</v>
      </c>
      <c r="H10" s="413">
        <v>148984</v>
      </c>
      <c r="I10" s="413">
        <v>64217</v>
      </c>
      <c r="J10" s="413">
        <v>71013</v>
      </c>
      <c r="K10" s="413">
        <v>54418</v>
      </c>
      <c r="L10" s="413">
        <v>84006</v>
      </c>
      <c r="M10" s="413">
        <v>70373</v>
      </c>
      <c r="N10" s="413">
        <v>81259</v>
      </c>
      <c r="O10" s="413">
        <v>104867</v>
      </c>
      <c r="P10" s="413">
        <v>127142</v>
      </c>
      <c r="Q10" s="413">
        <v>34161</v>
      </c>
      <c r="R10" s="413">
        <v>32896</v>
      </c>
      <c r="S10" s="413">
        <v>105609</v>
      </c>
      <c r="T10" s="413">
        <v>138061</v>
      </c>
      <c r="U10" s="413">
        <v>51144</v>
      </c>
      <c r="V10" s="414">
        <v>58112</v>
      </c>
    </row>
    <row r="11" spans="1:22" ht="21.75" customHeight="1">
      <c r="A11" s="310" t="s">
        <v>4</v>
      </c>
      <c r="B11" s="358">
        <f>B10/30</f>
        <v>53381.033333333333</v>
      </c>
      <c r="C11" s="410">
        <v>146</v>
      </c>
      <c r="D11" s="411">
        <v>2002</v>
      </c>
      <c r="E11" s="411">
        <v>2266</v>
      </c>
      <c r="F11" s="411">
        <v>4933</v>
      </c>
      <c r="G11" s="411">
        <v>3160</v>
      </c>
      <c r="H11" s="411">
        <v>4966</v>
      </c>
      <c r="I11" s="411">
        <v>2141</v>
      </c>
      <c r="J11" s="411">
        <v>2367</v>
      </c>
      <c r="K11" s="411">
        <v>1814</v>
      </c>
      <c r="L11" s="411">
        <v>2800</v>
      </c>
      <c r="M11" s="411">
        <v>2346</v>
      </c>
      <c r="N11" s="411">
        <v>2709</v>
      </c>
      <c r="O11" s="411">
        <v>3496</v>
      </c>
      <c r="P11" s="411">
        <v>4238</v>
      </c>
      <c r="Q11" s="411">
        <v>1139</v>
      </c>
      <c r="R11" s="411">
        <v>1097</v>
      </c>
      <c r="S11" s="411">
        <v>3520</v>
      </c>
      <c r="T11" s="411">
        <v>4602</v>
      </c>
      <c r="U11" s="411">
        <v>1705</v>
      </c>
      <c r="V11" s="415">
        <v>1937</v>
      </c>
    </row>
    <row r="12" spans="1:22" ht="21.75" customHeight="1">
      <c r="A12" s="330" t="s">
        <v>5</v>
      </c>
      <c r="B12" s="331">
        <f>B11/$B$11*100</f>
        <v>100</v>
      </c>
      <c r="C12" s="422">
        <v>0.2</v>
      </c>
      <c r="D12" s="423">
        <v>3.7</v>
      </c>
      <c r="E12" s="423">
        <v>4.2</v>
      </c>
      <c r="F12" s="423">
        <v>9.1999999999999993</v>
      </c>
      <c r="G12" s="423">
        <v>5.9</v>
      </c>
      <c r="H12" s="423">
        <v>9.3000000000000007</v>
      </c>
      <c r="I12" s="423">
        <v>4</v>
      </c>
      <c r="J12" s="423">
        <v>4.4000000000000004</v>
      </c>
      <c r="K12" s="423">
        <v>3.3</v>
      </c>
      <c r="L12" s="423">
        <v>5.2</v>
      </c>
      <c r="M12" s="423">
        <v>4.3</v>
      </c>
      <c r="N12" s="423">
        <v>5</v>
      </c>
      <c r="O12" s="423">
        <v>6.5</v>
      </c>
      <c r="P12" s="423">
        <v>7.9</v>
      </c>
      <c r="Q12" s="423">
        <v>2.1</v>
      </c>
      <c r="R12" s="423">
        <v>2</v>
      </c>
      <c r="S12" s="423">
        <v>6.5</v>
      </c>
      <c r="T12" s="423">
        <v>8.6</v>
      </c>
      <c r="U12" s="423">
        <v>3.1</v>
      </c>
      <c r="V12" s="424">
        <v>3.6</v>
      </c>
    </row>
    <row r="13" spans="1:22" ht="21.75" customHeight="1">
      <c r="A13" s="334" t="s">
        <v>77</v>
      </c>
      <c r="B13" s="335">
        <f>SUM(C13:V13)</f>
        <v>1709250</v>
      </c>
      <c r="C13" s="419">
        <v>4453</v>
      </c>
      <c r="D13" s="420">
        <v>62241</v>
      </c>
      <c r="E13" s="420">
        <v>71916</v>
      </c>
      <c r="F13" s="420">
        <v>156046</v>
      </c>
      <c r="G13" s="420">
        <v>115048</v>
      </c>
      <c r="H13" s="420">
        <v>169553</v>
      </c>
      <c r="I13" s="420">
        <v>65902</v>
      </c>
      <c r="J13" s="420">
        <v>76861</v>
      </c>
      <c r="K13" s="420">
        <v>57263</v>
      </c>
      <c r="L13" s="420">
        <v>85789</v>
      </c>
      <c r="M13" s="420">
        <v>73995</v>
      </c>
      <c r="N13" s="420">
        <v>86551</v>
      </c>
      <c r="O13" s="420">
        <v>106720</v>
      </c>
      <c r="P13" s="420">
        <v>133578</v>
      </c>
      <c r="Q13" s="420">
        <v>36113</v>
      </c>
      <c r="R13" s="420">
        <v>34728</v>
      </c>
      <c r="S13" s="420">
        <v>110950</v>
      </c>
      <c r="T13" s="420">
        <v>149239</v>
      </c>
      <c r="U13" s="420">
        <v>54458</v>
      </c>
      <c r="V13" s="421">
        <v>57846</v>
      </c>
    </row>
    <row r="14" spans="1:22" ht="21.75" customHeight="1">
      <c r="A14" s="310" t="s">
        <v>4</v>
      </c>
      <c r="B14" s="358">
        <f>B13/31</f>
        <v>55137.096774193546</v>
      </c>
      <c r="C14" s="410">
        <v>144</v>
      </c>
      <c r="D14" s="411">
        <v>2008</v>
      </c>
      <c r="E14" s="411">
        <v>2320</v>
      </c>
      <c r="F14" s="411">
        <v>5034</v>
      </c>
      <c r="G14" s="411">
        <v>3711</v>
      </c>
      <c r="H14" s="411">
        <v>5469</v>
      </c>
      <c r="I14" s="411">
        <v>2126</v>
      </c>
      <c r="J14" s="411">
        <v>2479</v>
      </c>
      <c r="K14" s="411">
        <v>1847</v>
      </c>
      <c r="L14" s="411">
        <v>2767</v>
      </c>
      <c r="M14" s="411">
        <v>2387</v>
      </c>
      <c r="N14" s="411">
        <v>2792</v>
      </c>
      <c r="O14" s="411">
        <v>3443</v>
      </c>
      <c r="P14" s="411">
        <v>4309</v>
      </c>
      <c r="Q14" s="411">
        <v>1165</v>
      </c>
      <c r="R14" s="411">
        <v>1120</v>
      </c>
      <c r="S14" s="411">
        <v>3579</v>
      </c>
      <c r="T14" s="411">
        <v>4814</v>
      </c>
      <c r="U14" s="411">
        <v>1757</v>
      </c>
      <c r="V14" s="415">
        <v>1866</v>
      </c>
    </row>
    <row r="15" spans="1:22" ht="21.75" customHeight="1">
      <c r="A15" s="338" t="s">
        <v>5</v>
      </c>
      <c r="B15" s="339">
        <f>B14/$B$14*100</f>
        <v>100</v>
      </c>
      <c r="C15" s="422">
        <v>0.2</v>
      </c>
      <c r="D15" s="423">
        <v>3.6</v>
      </c>
      <c r="E15" s="423">
        <v>4.2</v>
      </c>
      <c r="F15" s="423">
        <v>9.1</v>
      </c>
      <c r="G15" s="423">
        <v>6.7</v>
      </c>
      <c r="H15" s="423">
        <v>9.9</v>
      </c>
      <c r="I15" s="423">
        <v>3.8</v>
      </c>
      <c r="J15" s="423">
        <v>4.4000000000000004</v>
      </c>
      <c r="K15" s="423">
        <v>3.3</v>
      </c>
      <c r="L15" s="423">
        <v>5</v>
      </c>
      <c r="M15" s="423">
        <v>4.3</v>
      </c>
      <c r="N15" s="423">
        <v>5</v>
      </c>
      <c r="O15" s="423">
        <v>6.2</v>
      </c>
      <c r="P15" s="423">
        <v>7.8</v>
      </c>
      <c r="Q15" s="423">
        <v>2.1</v>
      </c>
      <c r="R15" s="423">
        <v>2</v>
      </c>
      <c r="S15" s="423">
        <v>6.4</v>
      </c>
      <c r="T15" s="423">
        <v>8.6999999999999993</v>
      </c>
      <c r="U15" s="423">
        <v>3.1</v>
      </c>
      <c r="V15" s="424">
        <v>3.3</v>
      </c>
    </row>
    <row r="16" spans="1:22" ht="21.75" customHeight="1">
      <c r="A16" s="318" t="s">
        <v>80</v>
      </c>
      <c r="B16" s="319">
        <f>SUM(C16:V16)</f>
        <v>1529984</v>
      </c>
      <c r="C16" s="419">
        <v>4110</v>
      </c>
      <c r="D16" s="420">
        <v>57684</v>
      </c>
      <c r="E16" s="420">
        <v>65868</v>
      </c>
      <c r="F16" s="420">
        <v>134745</v>
      </c>
      <c r="G16" s="420">
        <v>93798</v>
      </c>
      <c r="H16" s="420">
        <v>148274</v>
      </c>
      <c r="I16" s="420">
        <v>61463</v>
      </c>
      <c r="J16" s="420">
        <v>72774</v>
      </c>
      <c r="K16" s="420">
        <v>52547</v>
      </c>
      <c r="L16" s="420">
        <v>77817</v>
      </c>
      <c r="M16" s="420">
        <v>67645</v>
      </c>
      <c r="N16" s="420">
        <v>78643</v>
      </c>
      <c r="O16" s="420">
        <v>94992</v>
      </c>
      <c r="P16" s="420">
        <v>121022</v>
      </c>
      <c r="Q16" s="420">
        <v>32060</v>
      </c>
      <c r="R16" s="420">
        <v>31261</v>
      </c>
      <c r="S16" s="420">
        <v>97652</v>
      </c>
      <c r="T16" s="420">
        <v>134166</v>
      </c>
      <c r="U16" s="420">
        <v>49334</v>
      </c>
      <c r="V16" s="421">
        <v>54129</v>
      </c>
    </row>
    <row r="17" spans="1:22" ht="21.75" customHeight="1">
      <c r="A17" s="310" t="s">
        <v>4</v>
      </c>
      <c r="B17" s="358">
        <f>B16/30</f>
        <v>50999.466666666667</v>
      </c>
      <c r="C17" s="410">
        <v>137</v>
      </c>
      <c r="D17" s="411">
        <v>1923</v>
      </c>
      <c r="E17" s="411">
        <v>2196</v>
      </c>
      <c r="F17" s="411">
        <v>4492</v>
      </c>
      <c r="G17" s="411">
        <v>3127</v>
      </c>
      <c r="H17" s="411">
        <v>4942</v>
      </c>
      <c r="I17" s="411">
        <v>2049</v>
      </c>
      <c r="J17" s="411">
        <v>2426</v>
      </c>
      <c r="K17" s="411">
        <v>1752</v>
      </c>
      <c r="L17" s="411">
        <v>2594</v>
      </c>
      <c r="M17" s="411">
        <v>2255</v>
      </c>
      <c r="N17" s="411">
        <v>2621</v>
      </c>
      <c r="O17" s="411">
        <v>3166</v>
      </c>
      <c r="P17" s="411">
        <v>4034</v>
      </c>
      <c r="Q17" s="411">
        <v>1069</v>
      </c>
      <c r="R17" s="411">
        <v>1042</v>
      </c>
      <c r="S17" s="411">
        <v>3255</v>
      </c>
      <c r="T17" s="411">
        <v>4472</v>
      </c>
      <c r="U17" s="411">
        <v>1644</v>
      </c>
      <c r="V17" s="415">
        <v>1804</v>
      </c>
    </row>
    <row r="18" spans="1:22" ht="21.75" customHeight="1" thickBot="1">
      <c r="A18" s="312" t="s">
        <v>5</v>
      </c>
      <c r="B18" s="313">
        <f>B17/$B$17*100</f>
        <v>100</v>
      </c>
      <c r="C18" s="416">
        <v>0.2</v>
      </c>
      <c r="D18" s="417">
        <v>3.7</v>
      </c>
      <c r="E18" s="417">
        <v>4.3</v>
      </c>
      <c r="F18" s="417">
        <v>8.8000000000000007</v>
      </c>
      <c r="G18" s="417">
        <v>6.1</v>
      </c>
      <c r="H18" s="417">
        <v>9.6</v>
      </c>
      <c r="I18" s="417">
        <v>4</v>
      </c>
      <c r="J18" s="417">
        <v>4.7</v>
      </c>
      <c r="K18" s="417">
        <v>3.4</v>
      </c>
      <c r="L18" s="417">
        <v>5</v>
      </c>
      <c r="M18" s="417">
        <v>4.4000000000000004</v>
      </c>
      <c r="N18" s="417">
        <v>5.0999999999999996</v>
      </c>
      <c r="O18" s="417">
        <v>6.2</v>
      </c>
      <c r="P18" s="417">
        <v>7.9</v>
      </c>
      <c r="Q18" s="417">
        <v>2</v>
      </c>
      <c r="R18" s="417">
        <v>2</v>
      </c>
      <c r="S18" s="417">
        <v>6.3</v>
      </c>
      <c r="T18" s="417">
        <v>8.6999999999999993</v>
      </c>
      <c r="U18" s="417">
        <v>3.2</v>
      </c>
      <c r="V18" s="418">
        <v>3.5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22" sqref="D22"/>
    </sheetView>
  </sheetViews>
  <sheetFormatPr defaultRowHeight="13.5"/>
  <sheetData>
    <row r="1" spans="1:22" ht="37.5" customHeight="1">
      <c r="A1" s="506" t="s">
        <v>172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13805812</v>
      </c>
      <c r="C4" s="380">
        <f>C7+'2018.2분기'!C4</f>
        <v>37354</v>
      </c>
      <c r="D4" s="380">
        <f>D7+'2018.2분기'!D4</f>
        <v>522041</v>
      </c>
      <c r="E4" s="380">
        <f>E7+'2018.2분기'!E4</f>
        <v>585747</v>
      </c>
      <c r="F4" s="380">
        <f>F7+'2018.2분기'!F4</f>
        <v>1207196</v>
      </c>
      <c r="G4" s="380">
        <f>G7+'2018.2분기'!G4</f>
        <v>874359</v>
      </c>
      <c r="H4" s="380">
        <f>H7+'2018.2분기'!H4</f>
        <v>1366906</v>
      </c>
      <c r="I4" s="380">
        <f>I7+'2018.2분기'!I4</f>
        <v>548326</v>
      </c>
      <c r="J4" s="380">
        <f>J7+'2018.2분기'!J4</f>
        <v>640461</v>
      </c>
      <c r="K4" s="380">
        <f>K7+'2018.2분기'!K4</f>
        <v>473875</v>
      </c>
      <c r="L4" s="380">
        <f>L7+'2018.2분기'!L4</f>
        <v>706145</v>
      </c>
      <c r="M4" s="380">
        <f>M7+'2018.2분기'!M4</f>
        <v>600274</v>
      </c>
      <c r="N4" s="380">
        <f>N7+'2018.2분기'!N4</f>
        <v>703875</v>
      </c>
      <c r="O4" s="380">
        <f>O7+'2018.2분기'!O4</f>
        <v>852721</v>
      </c>
      <c r="P4" s="380">
        <f>P7+'2018.2분기'!P4</f>
        <v>1101686</v>
      </c>
      <c r="Q4" s="380">
        <f>Q7+'2018.2분기'!Q4</f>
        <v>285232</v>
      </c>
      <c r="R4" s="380">
        <f>R7+'2018.2분기'!R4</f>
        <v>280000</v>
      </c>
      <c r="S4" s="380">
        <f>S7+'2018.2분기'!S4</f>
        <v>878360</v>
      </c>
      <c r="T4" s="380">
        <f>T7+'2018.2분기'!T4</f>
        <v>1216070</v>
      </c>
      <c r="U4" s="380">
        <f>U7+'2018.2분기'!U4</f>
        <v>435908</v>
      </c>
      <c r="V4" s="381">
        <f>V7+'2018.2분기'!V4</f>
        <v>489276</v>
      </c>
    </row>
    <row r="5" spans="1:22" ht="21.75" customHeight="1">
      <c r="A5" s="387" t="s">
        <v>4</v>
      </c>
      <c r="B5" s="433">
        <f>B4/273</f>
        <v>50570.739926739923</v>
      </c>
      <c r="C5" s="433">
        <f>C4/273</f>
        <v>136.82783882783883</v>
      </c>
      <c r="D5" s="433">
        <f t="shared" ref="D5:V5" si="0">D4/273</f>
        <v>1912.2380952380952</v>
      </c>
      <c r="E5" s="433">
        <f t="shared" si="0"/>
        <v>2145.5934065934066</v>
      </c>
      <c r="F5" s="433">
        <f t="shared" si="0"/>
        <v>4421.9633699633696</v>
      </c>
      <c r="G5" s="433">
        <f t="shared" si="0"/>
        <v>3202.7802197802198</v>
      </c>
      <c r="H5" s="433">
        <f t="shared" si="0"/>
        <v>5006.9816849816852</v>
      </c>
      <c r="I5" s="433">
        <f t="shared" si="0"/>
        <v>2008.5201465201465</v>
      </c>
      <c r="J5" s="433">
        <f t="shared" si="0"/>
        <v>2346.0109890109889</v>
      </c>
      <c r="K5" s="433">
        <f t="shared" si="0"/>
        <v>1735.8058608058609</v>
      </c>
      <c r="L5" s="433">
        <f t="shared" si="0"/>
        <v>2586.6117216117218</v>
      </c>
      <c r="M5" s="433">
        <f t="shared" si="0"/>
        <v>2198.8058608058609</v>
      </c>
      <c r="N5" s="433">
        <f t="shared" si="0"/>
        <v>2578.2967032967031</v>
      </c>
      <c r="O5" s="433">
        <f t="shared" si="0"/>
        <v>3123.5201465201467</v>
      </c>
      <c r="P5" s="433">
        <f t="shared" si="0"/>
        <v>4035.4798534798533</v>
      </c>
      <c r="Q5" s="433">
        <f t="shared" si="0"/>
        <v>1044.8058608058609</v>
      </c>
      <c r="R5" s="433">
        <f t="shared" si="0"/>
        <v>1025.6410256410256</v>
      </c>
      <c r="S5" s="433">
        <f t="shared" si="0"/>
        <v>3217.4358974358975</v>
      </c>
      <c r="T5" s="433">
        <f t="shared" si="0"/>
        <v>4454.4688644688649</v>
      </c>
      <c r="U5" s="433">
        <f t="shared" si="0"/>
        <v>1596.7326007326008</v>
      </c>
      <c r="V5" s="433">
        <f t="shared" si="0"/>
        <v>1792.2197802197802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0.27056720749203311</v>
      </c>
      <c r="D6" s="384">
        <f>D5/$B$5*100</f>
        <v>3.781313261400344</v>
      </c>
      <c r="E6" s="384">
        <f t="shared" ref="E6:V6" si="1">E5/$B$5*100</f>
        <v>4.242756601350214</v>
      </c>
      <c r="F6" s="384">
        <f>F5/$B$5*100</f>
        <v>8.7441144352827642</v>
      </c>
      <c r="G6" s="384">
        <f t="shared" si="1"/>
        <v>6.3332674673536049</v>
      </c>
      <c r="H6" s="384">
        <f t="shared" si="1"/>
        <v>9.9009460653237937</v>
      </c>
      <c r="I6" s="384">
        <f t="shared" si="1"/>
        <v>3.9717040910016737</v>
      </c>
      <c r="J6" s="384">
        <f t="shared" si="1"/>
        <v>4.6390679519611018</v>
      </c>
      <c r="K6" s="384">
        <f t="shared" si="1"/>
        <v>3.4324312108552544</v>
      </c>
      <c r="L6" s="384">
        <f t="shared" si="1"/>
        <v>5.1148385911672571</v>
      </c>
      <c r="M6" s="384">
        <f t="shared" si="1"/>
        <v>4.3479804012976571</v>
      </c>
      <c r="N6" s="384">
        <f t="shared" si="1"/>
        <v>5.098396240655747</v>
      </c>
      <c r="O6" s="384">
        <f t="shared" si="1"/>
        <v>6.1765363746804613</v>
      </c>
      <c r="P6" s="384">
        <f t="shared" si="1"/>
        <v>7.9798710861773285</v>
      </c>
      <c r="Q6" s="384">
        <f t="shared" si="1"/>
        <v>2.0660284233915402</v>
      </c>
      <c r="R6" s="384">
        <f t="shared" si="1"/>
        <v>2.028131340626687</v>
      </c>
      <c r="S6" s="384">
        <f t="shared" si="1"/>
        <v>6.3622480155459167</v>
      </c>
      <c r="T6" s="384">
        <f t="shared" si="1"/>
        <v>8.8083917121281985</v>
      </c>
      <c r="U6" s="384">
        <f t="shared" si="1"/>
        <v>3.157423844392492</v>
      </c>
      <c r="V6" s="385">
        <f t="shared" si="1"/>
        <v>3.5439856779159387</v>
      </c>
    </row>
    <row r="7" spans="1:22" ht="21.75" customHeight="1" thickTop="1">
      <c r="A7" s="322" t="s">
        <v>70</v>
      </c>
      <c r="B7" s="323">
        <f>SUM(C7:V7)</f>
        <v>4451371</v>
      </c>
      <c r="C7" s="392">
        <f>C10+C13+C16</f>
        <v>12628</v>
      </c>
      <c r="D7" s="324">
        <f>D10+D13+D16</f>
        <v>167707</v>
      </c>
      <c r="E7" s="324">
        <f>E10+E13+E16</f>
        <v>195135</v>
      </c>
      <c r="F7" s="324">
        <f t="shared" ref="F7:V7" si="2">F10+F13+F16</f>
        <v>377190</v>
      </c>
      <c r="G7" s="324">
        <f t="shared" si="2"/>
        <v>287065</v>
      </c>
      <c r="H7" s="324">
        <f t="shared" si="2"/>
        <v>449479</v>
      </c>
      <c r="I7" s="324">
        <f t="shared" si="2"/>
        <v>178247</v>
      </c>
      <c r="J7" s="324">
        <f t="shared" si="2"/>
        <v>216163</v>
      </c>
      <c r="K7" s="324">
        <f t="shared" si="2"/>
        <v>151766</v>
      </c>
      <c r="L7" s="324">
        <f t="shared" si="2"/>
        <v>225734</v>
      </c>
      <c r="M7" s="324">
        <f t="shared" si="2"/>
        <v>192056</v>
      </c>
      <c r="N7" s="324">
        <f>N10+N13+N16</f>
        <v>223014</v>
      </c>
      <c r="O7" s="324">
        <f t="shared" si="2"/>
        <v>269998</v>
      </c>
      <c r="P7" s="324">
        <f t="shared" si="2"/>
        <v>348545</v>
      </c>
      <c r="Q7" s="324">
        <f t="shared" si="2"/>
        <v>91886</v>
      </c>
      <c r="R7" s="324">
        <f t="shared" si="2"/>
        <v>90102</v>
      </c>
      <c r="S7" s="324">
        <f>S10+S13+S16</f>
        <v>275684</v>
      </c>
      <c r="T7" s="324">
        <f t="shared" si="2"/>
        <v>398872</v>
      </c>
      <c r="U7" s="324">
        <f t="shared" si="2"/>
        <v>141179</v>
      </c>
      <c r="V7" s="325">
        <f t="shared" si="2"/>
        <v>158921</v>
      </c>
    </row>
    <row r="8" spans="1:22" ht="21.75" customHeight="1">
      <c r="A8" s="306" t="s">
        <v>4</v>
      </c>
      <c r="B8" s="360">
        <f>B7/92</f>
        <v>48384.467391304344</v>
      </c>
      <c r="C8" s="360">
        <f>C7/92</f>
        <v>137.2608695652174</v>
      </c>
      <c r="D8" s="360">
        <f t="shared" ref="D8:V8" si="3">D7/92</f>
        <v>1822.9021739130435</v>
      </c>
      <c r="E8" s="360">
        <f t="shared" si="3"/>
        <v>2121.032608695652</v>
      </c>
      <c r="F8" s="360">
        <f t="shared" si="3"/>
        <v>4099.891304347826</v>
      </c>
      <c r="G8" s="360">
        <f t="shared" si="3"/>
        <v>3120.271739130435</v>
      </c>
      <c r="H8" s="360">
        <f t="shared" si="3"/>
        <v>4885.641304347826</v>
      </c>
      <c r="I8" s="360">
        <f t="shared" si="3"/>
        <v>1937.4673913043478</v>
      </c>
      <c r="J8" s="360">
        <f t="shared" si="3"/>
        <v>2349.5978260869565</v>
      </c>
      <c r="K8" s="360">
        <f t="shared" si="3"/>
        <v>1649.6304347826087</v>
      </c>
      <c r="L8" s="360">
        <f t="shared" si="3"/>
        <v>2453.6304347826085</v>
      </c>
      <c r="M8" s="360">
        <f t="shared" si="3"/>
        <v>2087.5652173913045</v>
      </c>
      <c r="N8" s="360">
        <f t="shared" si="3"/>
        <v>2424.0652173913045</v>
      </c>
      <c r="O8" s="360">
        <f t="shared" si="3"/>
        <v>2934.7608695652175</v>
      </c>
      <c r="P8" s="360">
        <f t="shared" si="3"/>
        <v>3788.532608695652</v>
      </c>
      <c r="Q8" s="360">
        <f t="shared" si="3"/>
        <v>998.76086956521738</v>
      </c>
      <c r="R8" s="360">
        <f t="shared" si="3"/>
        <v>979.36956521739125</v>
      </c>
      <c r="S8" s="360">
        <f t="shared" si="3"/>
        <v>2996.5652173913045</v>
      </c>
      <c r="T8" s="360">
        <f t="shared" si="3"/>
        <v>4335.565217391304</v>
      </c>
      <c r="U8" s="360">
        <f t="shared" si="3"/>
        <v>1534.554347826087</v>
      </c>
      <c r="V8" s="360">
        <f t="shared" si="3"/>
        <v>1727.4021739130435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0.28368787953194652</v>
      </c>
      <c r="D9" s="328">
        <f>D8/$B$8*100</f>
        <v>3.7675358895046043</v>
      </c>
      <c r="E9" s="328">
        <f t="shared" ref="E9:V9" si="4">E8/$B$8*100</f>
        <v>4.3837056044081706</v>
      </c>
      <c r="F9" s="328">
        <f>F8/$B$8*100</f>
        <v>8.4735691543122336</v>
      </c>
      <c r="G9" s="328">
        <f t="shared" si="4"/>
        <v>6.4489120318212079</v>
      </c>
      <c r="H9" s="328">
        <f t="shared" si="4"/>
        <v>10.097540735202704</v>
      </c>
      <c r="I9" s="328">
        <f t="shared" si="4"/>
        <v>4.0043168722625007</v>
      </c>
      <c r="J9" s="328">
        <f t="shared" si="4"/>
        <v>4.8560993905023873</v>
      </c>
      <c r="K9" s="328">
        <f t="shared" si="4"/>
        <v>3.4094215018249434</v>
      </c>
      <c r="L9" s="328">
        <f t="shared" si="4"/>
        <v>5.0711117990389933</v>
      </c>
      <c r="M9" s="328">
        <f t="shared" si="4"/>
        <v>4.3145359036575481</v>
      </c>
      <c r="N9" s="328">
        <f t="shared" si="4"/>
        <v>5.0100070292950205</v>
      </c>
      <c r="O9" s="328">
        <f t="shared" si="4"/>
        <v>6.0655020666666521</v>
      </c>
      <c r="P9" s="328">
        <f t="shared" si="4"/>
        <v>7.8300595479460151</v>
      </c>
      <c r="Q9" s="328">
        <f t="shared" si="4"/>
        <v>2.064217967902473</v>
      </c>
      <c r="R9" s="328">
        <f t="shared" si="4"/>
        <v>2.0241404277468673</v>
      </c>
      <c r="S9" s="328">
        <f t="shared" si="4"/>
        <v>6.193237993418208</v>
      </c>
      <c r="T9" s="328">
        <f t="shared" si="4"/>
        <v>8.9606550431316556</v>
      </c>
      <c r="U9" s="328">
        <f t="shared" si="4"/>
        <v>3.1715846645898536</v>
      </c>
      <c r="V9" s="329">
        <f t="shared" si="4"/>
        <v>3.5701584972360201</v>
      </c>
    </row>
    <row r="10" spans="1:22" s="426" customFormat="1" ht="21.75" customHeight="1">
      <c r="A10" s="425" t="s">
        <v>97</v>
      </c>
      <c r="B10" s="436">
        <v>1518052</v>
      </c>
      <c r="C10" s="437">
        <v>4401</v>
      </c>
      <c r="D10" s="437">
        <v>58042</v>
      </c>
      <c r="E10" s="437">
        <v>66575</v>
      </c>
      <c r="F10" s="437">
        <v>126489</v>
      </c>
      <c r="G10" s="437">
        <v>97759</v>
      </c>
      <c r="H10" s="437">
        <v>154624</v>
      </c>
      <c r="I10" s="437">
        <v>62845</v>
      </c>
      <c r="J10" s="437">
        <v>71986</v>
      </c>
      <c r="K10" s="437">
        <v>52861</v>
      </c>
      <c r="L10" s="437">
        <v>75844</v>
      </c>
      <c r="M10" s="437">
        <v>65873</v>
      </c>
      <c r="N10" s="437">
        <v>76202</v>
      </c>
      <c r="O10" s="437">
        <v>93525</v>
      </c>
      <c r="P10" s="437">
        <v>119818</v>
      </c>
      <c r="Q10" s="437">
        <v>31972</v>
      </c>
      <c r="R10" s="437">
        <v>30547</v>
      </c>
      <c r="S10" s="437">
        <v>92569</v>
      </c>
      <c r="T10" s="437">
        <v>131813</v>
      </c>
      <c r="U10" s="437">
        <v>47461</v>
      </c>
      <c r="V10" s="438">
        <v>56846</v>
      </c>
    </row>
    <row r="11" spans="1:22" s="426" customFormat="1" ht="21.75" customHeight="1">
      <c r="A11" s="427" t="s">
        <v>4</v>
      </c>
      <c r="B11" s="439">
        <v>48969</v>
      </c>
      <c r="C11" s="440">
        <v>142</v>
      </c>
      <c r="D11" s="440">
        <v>1872</v>
      </c>
      <c r="E11" s="440">
        <v>2148</v>
      </c>
      <c r="F11" s="440">
        <v>4080</v>
      </c>
      <c r="G11" s="440">
        <v>3154</v>
      </c>
      <c r="H11" s="440">
        <v>4988</v>
      </c>
      <c r="I11" s="440">
        <v>2027</v>
      </c>
      <c r="J11" s="440">
        <v>2322</v>
      </c>
      <c r="K11" s="440">
        <v>1705</v>
      </c>
      <c r="L11" s="440">
        <v>2447</v>
      </c>
      <c r="M11" s="440">
        <v>2125</v>
      </c>
      <c r="N11" s="440">
        <v>2458</v>
      </c>
      <c r="O11" s="440">
        <v>3017</v>
      </c>
      <c r="P11" s="440">
        <v>3865</v>
      </c>
      <c r="Q11" s="440">
        <v>1031</v>
      </c>
      <c r="R11" s="440">
        <v>985</v>
      </c>
      <c r="S11" s="440">
        <v>2986</v>
      </c>
      <c r="T11" s="440">
        <v>4252</v>
      </c>
      <c r="U11" s="440">
        <v>1531</v>
      </c>
      <c r="V11" s="441">
        <v>1834</v>
      </c>
    </row>
    <row r="12" spans="1:22" s="426" customFormat="1" ht="21.75" customHeight="1">
      <c r="A12" s="428" t="s">
        <v>5</v>
      </c>
      <c r="B12" s="448">
        <v>100</v>
      </c>
      <c r="C12" s="449">
        <v>0.2</v>
      </c>
      <c r="D12" s="449">
        <v>3.8</v>
      </c>
      <c r="E12" s="449">
        <v>4.3</v>
      </c>
      <c r="F12" s="449">
        <v>8.3000000000000007</v>
      </c>
      <c r="G12" s="449">
        <v>6.4</v>
      </c>
      <c r="H12" s="449">
        <v>10.1</v>
      </c>
      <c r="I12" s="449">
        <v>4.0999999999999996</v>
      </c>
      <c r="J12" s="449">
        <v>4.7</v>
      </c>
      <c r="K12" s="449">
        <v>3.4</v>
      </c>
      <c r="L12" s="449">
        <v>4.9000000000000004</v>
      </c>
      <c r="M12" s="449">
        <v>4.3</v>
      </c>
      <c r="N12" s="449">
        <v>5</v>
      </c>
      <c r="O12" s="449">
        <v>6.1</v>
      </c>
      <c r="P12" s="449">
        <v>7.8</v>
      </c>
      <c r="Q12" s="449">
        <v>2.1</v>
      </c>
      <c r="R12" s="449">
        <v>2</v>
      </c>
      <c r="S12" s="449">
        <v>6</v>
      </c>
      <c r="T12" s="449">
        <v>8.6</v>
      </c>
      <c r="U12" s="449">
        <v>3.1</v>
      </c>
      <c r="V12" s="450">
        <v>3.7</v>
      </c>
    </row>
    <row r="13" spans="1:22" s="426" customFormat="1" ht="21.75" customHeight="1">
      <c r="A13" s="429" t="s">
        <v>98</v>
      </c>
      <c r="B13" s="445">
        <v>1431889</v>
      </c>
      <c r="C13" s="446">
        <v>4004</v>
      </c>
      <c r="D13" s="446">
        <v>54341</v>
      </c>
      <c r="E13" s="446">
        <v>64461</v>
      </c>
      <c r="F13" s="446">
        <v>119783</v>
      </c>
      <c r="G13" s="446">
        <v>92158</v>
      </c>
      <c r="H13" s="446">
        <v>146647</v>
      </c>
      <c r="I13" s="446">
        <v>58924</v>
      </c>
      <c r="J13" s="446">
        <v>68971</v>
      </c>
      <c r="K13" s="446">
        <v>49656</v>
      </c>
      <c r="L13" s="446">
        <v>72242</v>
      </c>
      <c r="M13" s="446">
        <v>61935</v>
      </c>
      <c r="N13" s="446">
        <v>70720</v>
      </c>
      <c r="O13" s="446">
        <v>85945</v>
      </c>
      <c r="P13" s="446">
        <v>112628</v>
      </c>
      <c r="Q13" s="446">
        <v>27366</v>
      </c>
      <c r="R13" s="446">
        <v>28611</v>
      </c>
      <c r="S13" s="446">
        <v>86942</v>
      </c>
      <c r="T13" s="446">
        <v>128767</v>
      </c>
      <c r="U13" s="446">
        <v>45419</v>
      </c>
      <c r="V13" s="447">
        <v>52369</v>
      </c>
    </row>
    <row r="14" spans="1:22" s="426" customFormat="1" ht="21.75" customHeight="1">
      <c r="A14" s="427" t="s">
        <v>4</v>
      </c>
      <c r="B14" s="439">
        <v>46190</v>
      </c>
      <c r="C14" s="440">
        <v>129</v>
      </c>
      <c r="D14" s="440">
        <v>1753</v>
      </c>
      <c r="E14" s="440">
        <v>2079</v>
      </c>
      <c r="F14" s="440">
        <v>3864</v>
      </c>
      <c r="G14" s="440">
        <v>2973</v>
      </c>
      <c r="H14" s="440">
        <v>4731</v>
      </c>
      <c r="I14" s="440">
        <v>1901</v>
      </c>
      <c r="J14" s="440">
        <v>2225</v>
      </c>
      <c r="K14" s="440">
        <v>1602</v>
      </c>
      <c r="L14" s="440">
        <v>2330</v>
      </c>
      <c r="M14" s="440">
        <v>1998</v>
      </c>
      <c r="N14" s="440">
        <v>2281</v>
      </c>
      <c r="O14" s="440">
        <v>2772</v>
      </c>
      <c r="P14" s="440">
        <v>3633</v>
      </c>
      <c r="Q14" s="440">
        <v>883</v>
      </c>
      <c r="R14" s="440">
        <v>923</v>
      </c>
      <c r="S14" s="440">
        <v>2805</v>
      </c>
      <c r="T14" s="440">
        <v>4154</v>
      </c>
      <c r="U14" s="440">
        <v>1465</v>
      </c>
      <c r="V14" s="441">
        <v>1689</v>
      </c>
    </row>
    <row r="15" spans="1:22" s="426" customFormat="1" ht="21.75" customHeight="1">
      <c r="A15" s="430" t="s">
        <v>5</v>
      </c>
      <c r="B15" s="448">
        <v>100</v>
      </c>
      <c r="C15" s="449">
        <v>0.2</v>
      </c>
      <c r="D15" s="449">
        <v>3.7</v>
      </c>
      <c r="E15" s="449">
        <v>4.5</v>
      </c>
      <c r="F15" s="449">
        <v>8.3000000000000007</v>
      </c>
      <c r="G15" s="449">
        <v>6.4</v>
      </c>
      <c r="H15" s="449">
        <v>10.199999999999999</v>
      </c>
      <c r="I15" s="449">
        <v>4.0999999999999996</v>
      </c>
      <c r="J15" s="449">
        <v>4.8</v>
      </c>
      <c r="K15" s="449">
        <v>3.4</v>
      </c>
      <c r="L15" s="449">
        <v>5</v>
      </c>
      <c r="M15" s="449">
        <v>4.3</v>
      </c>
      <c r="N15" s="449">
        <v>4.9000000000000004</v>
      </c>
      <c r="O15" s="449">
        <v>6</v>
      </c>
      <c r="P15" s="449">
        <v>7.8</v>
      </c>
      <c r="Q15" s="449">
        <v>1.9</v>
      </c>
      <c r="R15" s="449">
        <v>1.9</v>
      </c>
      <c r="S15" s="449">
        <v>6</v>
      </c>
      <c r="T15" s="449">
        <v>8.9</v>
      </c>
      <c r="U15" s="449">
        <v>3.1</v>
      </c>
      <c r="V15" s="450">
        <v>3.6</v>
      </c>
    </row>
    <row r="16" spans="1:22" s="426" customFormat="1" ht="21.75" customHeight="1">
      <c r="A16" s="425" t="s">
        <v>99</v>
      </c>
      <c r="B16" s="445">
        <v>1501430</v>
      </c>
      <c r="C16" s="446">
        <v>4223</v>
      </c>
      <c r="D16" s="446">
        <v>55324</v>
      </c>
      <c r="E16" s="446">
        <v>64099</v>
      </c>
      <c r="F16" s="446">
        <v>130918</v>
      </c>
      <c r="G16" s="446">
        <v>97148</v>
      </c>
      <c r="H16" s="446">
        <v>148208</v>
      </c>
      <c r="I16" s="446">
        <v>56478</v>
      </c>
      <c r="J16" s="446">
        <v>75206</v>
      </c>
      <c r="K16" s="446">
        <v>49249</v>
      </c>
      <c r="L16" s="446">
        <v>77648</v>
      </c>
      <c r="M16" s="446">
        <v>64248</v>
      </c>
      <c r="N16" s="446">
        <v>76092</v>
      </c>
      <c r="O16" s="446">
        <v>90528</v>
      </c>
      <c r="P16" s="446">
        <v>116099</v>
      </c>
      <c r="Q16" s="446">
        <v>32548</v>
      </c>
      <c r="R16" s="446">
        <v>30944</v>
      </c>
      <c r="S16" s="446">
        <v>96173</v>
      </c>
      <c r="T16" s="446">
        <v>138292</v>
      </c>
      <c r="U16" s="446">
        <v>48299</v>
      </c>
      <c r="V16" s="447">
        <v>49706</v>
      </c>
    </row>
    <row r="17" spans="1:22" s="426" customFormat="1" ht="21.75" customHeight="1">
      <c r="A17" s="427" t="s">
        <v>4</v>
      </c>
      <c r="B17" s="439">
        <v>50048</v>
      </c>
      <c r="C17" s="440">
        <v>141</v>
      </c>
      <c r="D17" s="440">
        <v>1844</v>
      </c>
      <c r="E17" s="440">
        <v>2137</v>
      </c>
      <c r="F17" s="440">
        <v>4364</v>
      </c>
      <c r="G17" s="440">
        <v>3238</v>
      </c>
      <c r="H17" s="440">
        <v>4940</v>
      </c>
      <c r="I17" s="440">
        <v>1883</v>
      </c>
      <c r="J17" s="440">
        <v>2507</v>
      </c>
      <c r="K17" s="440">
        <v>1642</v>
      </c>
      <c r="L17" s="440">
        <v>2588</v>
      </c>
      <c r="M17" s="440">
        <v>2142</v>
      </c>
      <c r="N17" s="440">
        <v>2536</v>
      </c>
      <c r="O17" s="440">
        <v>3018</v>
      </c>
      <c r="P17" s="440">
        <v>3870</v>
      </c>
      <c r="Q17" s="440">
        <v>1085</v>
      </c>
      <c r="R17" s="440">
        <v>1031</v>
      </c>
      <c r="S17" s="440">
        <v>3206</v>
      </c>
      <c r="T17" s="440">
        <v>4610</v>
      </c>
      <c r="U17" s="440">
        <v>1610</v>
      </c>
      <c r="V17" s="441">
        <v>1657</v>
      </c>
    </row>
    <row r="18" spans="1:22" s="426" customFormat="1" ht="21.75" customHeight="1" thickBot="1">
      <c r="A18" s="431" t="s">
        <v>5</v>
      </c>
      <c r="B18" s="442">
        <v>100</v>
      </c>
      <c r="C18" s="443">
        <v>0.2</v>
      </c>
      <c r="D18" s="443">
        <v>3.6</v>
      </c>
      <c r="E18" s="443">
        <v>4.2</v>
      </c>
      <c r="F18" s="443">
        <v>8.6999999999999993</v>
      </c>
      <c r="G18" s="443">
        <v>6.4</v>
      </c>
      <c r="H18" s="443">
        <v>9.8000000000000007</v>
      </c>
      <c r="I18" s="443">
        <v>3.7</v>
      </c>
      <c r="J18" s="443">
        <v>5</v>
      </c>
      <c r="K18" s="443">
        <v>3.2</v>
      </c>
      <c r="L18" s="443">
        <v>5.0999999999999996</v>
      </c>
      <c r="M18" s="443">
        <v>4.2</v>
      </c>
      <c r="N18" s="443">
        <v>5</v>
      </c>
      <c r="O18" s="443">
        <v>6</v>
      </c>
      <c r="P18" s="443">
        <v>7.7</v>
      </c>
      <c r="Q18" s="443">
        <v>2.1</v>
      </c>
      <c r="R18" s="443">
        <v>2</v>
      </c>
      <c r="S18" s="443">
        <v>6.4</v>
      </c>
      <c r="T18" s="443">
        <v>9.1999999999999993</v>
      </c>
      <c r="U18" s="443">
        <v>3.2</v>
      </c>
      <c r="V18" s="444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F23" sqref="F23"/>
    </sheetView>
  </sheetViews>
  <sheetFormatPr defaultRowHeight="13.5"/>
  <sheetData>
    <row r="1" spans="1:22" ht="37.5" customHeight="1">
      <c r="A1" s="506" t="s">
        <v>173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18883389</v>
      </c>
      <c r="C4" s="380">
        <f>C7+'2018.3분기'!C4</f>
        <v>51687</v>
      </c>
      <c r="D4" s="380">
        <f>D7+'2018.3분기'!D4</f>
        <v>704650</v>
      </c>
      <c r="E4" s="380">
        <f>E7+'2018.3분기'!E4</f>
        <v>807580</v>
      </c>
      <c r="F4" s="380">
        <f>F7+'2018.3분기'!F4</f>
        <v>1648158</v>
      </c>
      <c r="G4" s="380">
        <f>G7+'2018.3분기'!G4</f>
        <v>1198008</v>
      </c>
      <c r="H4" s="380">
        <f>H7+'2018.3분기'!H4</f>
        <v>1877064</v>
      </c>
      <c r="I4" s="380">
        <f>I7+'2018.3분기'!I4</f>
        <v>746869</v>
      </c>
      <c r="J4" s="380">
        <f>J7+'2018.3분기'!J4</f>
        <v>866984</v>
      </c>
      <c r="K4" s="380">
        <f>K7+'2018.3분기'!K4</f>
        <v>645824</v>
      </c>
      <c r="L4" s="380">
        <f>L7+'2018.3분기'!L4</f>
        <v>963029</v>
      </c>
      <c r="M4" s="380">
        <f>M7+'2018.3분기'!M4</f>
        <v>819399</v>
      </c>
      <c r="N4" s="380">
        <f>N7+'2018.3분기'!N4</f>
        <v>968392</v>
      </c>
      <c r="O4" s="380">
        <f>O7+'2018.3분기'!O4</f>
        <v>1157672</v>
      </c>
      <c r="P4" s="380">
        <f>P7+'2018.3분기'!P4</f>
        <v>1506370</v>
      </c>
      <c r="Q4" s="380">
        <f>Q7+'2018.3분기'!Q4</f>
        <v>405375</v>
      </c>
      <c r="R4" s="380">
        <f>R7+'2018.3분기'!R4</f>
        <v>386947</v>
      </c>
      <c r="S4" s="380">
        <f>S7+'2018.3분기'!S4</f>
        <v>1211509</v>
      </c>
      <c r="T4" s="380">
        <f>T7+'2018.3분기'!T4</f>
        <v>1659280</v>
      </c>
      <c r="U4" s="380">
        <f>U7+'2018.3분기'!U4</f>
        <v>598006</v>
      </c>
      <c r="V4" s="380">
        <f>V7+'2018.3분기'!V4</f>
        <v>660586</v>
      </c>
    </row>
    <row r="5" spans="1:22" ht="21.75" customHeight="1">
      <c r="A5" s="387" t="s">
        <v>4</v>
      </c>
      <c r="B5" s="433">
        <f>B4/365</f>
        <v>51735.312328767126</v>
      </c>
      <c r="C5" s="433">
        <f>C4/365</f>
        <v>141.60821917808218</v>
      </c>
      <c r="D5" s="433">
        <f t="shared" ref="D5:V5" si="0">D4/365</f>
        <v>1930.5479452054794</v>
      </c>
      <c r="E5" s="433">
        <f t="shared" si="0"/>
        <v>2212.5479452054797</v>
      </c>
      <c r="F5" s="433">
        <f t="shared" si="0"/>
        <v>4515.5013698630137</v>
      </c>
      <c r="G5" s="433">
        <f t="shared" si="0"/>
        <v>3282.2136986301371</v>
      </c>
      <c r="H5" s="433">
        <f t="shared" si="0"/>
        <v>5142.6410958904107</v>
      </c>
      <c r="I5" s="433">
        <f t="shared" si="0"/>
        <v>2046.2164383561644</v>
      </c>
      <c r="J5" s="433">
        <f t="shared" si="0"/>
        <v>2375.2986301369865</v>
      </c>
      <c r="K5" s="433">
        <f t="shared" si="0"/>
        <v>1769.3808219178081</v>
      </c>
      <c r="L5" s="433">
        <f t="shared" si="0"/>
        <v>2638.4356164383562</v>
      </c>
      <c r="M5" s="433">
        <f t="shared" si="0"/>
        <v>2244.9287671232878</v>
      </c>
      <c r="N5" s="433">
        <f t="shared" si="0"/>
        <v>2653.1287671232876</v>
      </c>
      <c r="O5" s="433">
        <f t="shared" si="0"/>
        <v>3171.7041095890413</v>
      </c>
      <c r="P5" s="433">
        <f t="shared" si="0"/>
        <v>4127.0410958904113</v>
      </c>
      <c r="Q5" s="433">
        <f t="shared" si="0"/>
        <v>1110.6164383561643</v>
      </c>
      <c r="R5" s="433">
        <f t="shared" si="0"/>
        <v>1060.1287671232876</v>
      </c>
      <c r="S5" s="433">
        <f t="shared" si="0"/>
        <v>3319.2027397260272</v>
      </c>
      <c r="T5" s="433">
        <f t="shared" si="0"/>
        <v>4545.9726027397264</v>
      </c>
      <c r="U5" s="433">
        <f t="shared" si="0"/>
        <v>1638.3726027397261</v>
      </c>
      <c r="V5" s="433">
        <f t="shared" si="0"/>
        <v>1809.8246575342466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0.27371675709270193</v>
      </c>
      <c r="D6" s="384">
        <f>D5/$B$5*100</f>
        <v>3.7315865282444793</v>
      </c>
      <c r="E6" s="384">
        <f t="shared" ref="E6:V6" si="1">E5/$B$5*100</f>
        <v>4.2766687695730887</v>
      </c>
      <c r="F6" s="384">
        <f>F5/$B$5*100</f>
        <v>8.7280837142104097</v>
      </c>
      <c r="G6" s="384">
        <f t="shared" si="1"/>
        <v>6.3442425509531146</v>
      </c>
      <c r="H6" s="384">
        <f t="shared" si="1"/>
        <v>9.9402919677182933</v>
      </c>
      <c r="I6" s="384">
        <f t="shared" si="1"/>
        <v>3.9551639803639058</v>
      </c>
      <c r="J6" s="384">
        <f t="shared" si="1"/>
        <v>4.5912521317015713</v>
      </c>
      <c r="K6" s="384">
        <f t="shared" si="1"/>
        <v>3.4200640573575005</v>
      </c>
      <c r="L6" s="384">
        <f t="shared" si="1"/>
        <v>5.0998737567710961</v>
      </c>
      <c r="M6" s="384">
        <f t="shared" si="1"/>
        <v>4.3392581702362856</v>
      </c>
      <c r="N6" s="384">
        <f t="shared" si="1"/>
        <v>5.128274379138194</v>
      </c>
      <c r="O6" s="384">
        <f t="shared" si="1"/>
        <v>6.1306368258367181</v>
      </c>
      <c r="P6" s="384">
        <f t="shared" si="1"/>
        <v>7.9772227326355454</v>
      </c>
      <c r="Q6" s="384">
        <f t="shared" si="1"/>
        <v>2.1467280052325353</v>
      </c>
      <c r="R6" s="384">
        <f t="shared" si="1"/>
        <v>2.0491395903563707</v>
      </c>
      <c r="S6" s="384">
        <f t="shared" si="1"/>
        <v>6.4157392510422779</v>
      </c>
      <c r="T6" s="384">
        <f t="shared" si="1"/>
        <v>8.786982040141206</v>
      </c>
      <c r="U6" s="384">
        <f t="shared" si="1"/>
        <v>3.1668362072083567</v>
      </c>
      <c r="V6" s="385">
        <f t="shared" si="1"/>
        <v>3.4982385841863453</v>
      </c>
    </row>
    <row r="7" spans="1:22" ht="21.75" customHeight="1" thickTop="1">
      <c r="A7" s="322" t="s">
        <v>70</v>
      </c>
      <c r="B7" s="323">
        <f>SUM(C7:V7)</f>
        <v>5077577</v>
      </c>
      <c r="C7" s="392">
        <f>C10+C13+C16</f>
        <v>14333</v>
      </c>
      <c r="D7" s="324">
        <f>D10+D13+D16</f>
        <v>182609</v>
      </c>
      <c r="E7" s="324">
        <f>E10+E13+E16</f>
        <v>221833</v>
      </c>
      <c r="F7" s="324">
        <f t="shared" ref="F7:V7" si="2">F10+F13+F16</f>
        <v>440962</v>
      </c>
      <c r="G7" s="324">
        <f t="shared" si="2"/>
        <v>323649</v>
      </c>
      <c r="H7" s="324">
        <f t="shared" si="2"/>
        <v>510158</v>
      </c>
      <c r="I7" s="324">
        <f t="shared" si="2"/>
        <v>198543</v>
      </c>
      <c r="J7" s="324">
        <f t="shared" si="2"/>
        <v>226523</v>
      </c>
      <c r="K7" s="324">
        <f t="shared" si="2"/>
        <v>171949</v>
      </c>
      <c r="L7" s="324">
        <f t="shared" si="2"/>
        <v>256884</v>
      </c>
      <c r="M7" s="324">
        <f t="shared" si="2"/>
        <v>219125</v>
      </c>
      <c r="N7" s="324">
        <f>N10+N13+N16</f>
        <v>264517</v>
      </c>
      <c r="O7" s="324">
        <f t="shared" si="2"/>
        <v>304951</v>
      </c>
      <c r="P7" s="324">
        <f t="shared" si="2"/>
        <v>404684</v>
      </c>
      <c r="Q7" s="324">
        <f t="shared" si="2"/>
        <v>120143</v>
      </c>
      <c r="R7" s="324">
        <f t="shared" si="2"/>
        <v>106947</v>
      </c>
      <c r="S7" s="324">
        <f>S10+S13+S16</f>
        <v>333149</v>
      </c>
      <c r="T7" s="324">
        <f t="shared" si="2"/>
        <v>443210</v>
      </c>
      <c r="U7" s="324">
        <f t="shared" si="2"/>
        <v>162098</v>
      </c>
      <c r="V7" s="325">
        <f t="shared" si="2"/>
        <v>171310</v>
      </c>
    </row>
    <row r="8" spans="1:22" ht="21.75" customHeight="1">
      <c r="A8" s="306" t="s">
        <v>4</v>
      </c>
      <c r="B8" s="360">
        <f>B7/92</f>
        <v>55191.054347826088</v>
      </c>
      <c r="C8" s="360">
        <f>C7/92</f>
        <v>155.79347826086956</v>
      </c>
      <c r="D8" s="360">
        <f t="shared" ref="D8:V8" si="3">D7/92</f>
        <v>1984.8804347826087</v>
      </c>
      <c r="E8" s="360">
        <f t="shared" si="3"/>
        <v>2411.228260869565</v>
      </c>
      <c r="F8" s="360">
        <f t="shared" si="3"/>
        <v>4793.065217391304</v>
      </c>
      <c r="G8" s="360">
        <f t="shared" si="3"/>
        <v>3517.9239130434785</v>
      </c>
      <c r="H8" s="360">
        <f t="shared" si="3"/>
        <v>5545.195652173913</v>
      </c>
      <c r="I8" s="360">
        <f t="shared" si="3"/>
        <v>2158.0760869565215</v>
      </c>
      <c r="J8" s="360">
        <f t="shared" si="3"/>
        <v>2462.2065217391305</v>
      </c>
      <c r="K8" s="360">
        <f t="shared" si="3"/>
        <v>1869.0108695652175</v>
      </c>
      <c r="L8" s="360">
        <f t="shared" si="3"/>
        <v>2792.217391304348</v>
      </c>
      <c r="M8" s="360">
        <f t="shared" si="3"/>
        <v>2381.7934782608695</v>
      </c>
      <c r="N8" s="360">
        <f t="shared" si="3"/>
        <v>2875.1847826086955</v>
      </c>
      <c r="O8" s="360">
        <f t="shared" si="3"/>
        <v>3314.6847826086955</v>
      </c>
      <c r="P8" s="360">
        <f t="shared" si="3"/>
        <v>4398.739130434783</v>
      </c>
      <c r="Q8" s="360">
        <f t="shared" si="3"/>
        <v>1305.9021739130435</v>
      </c>
      <c r="R8" s="360">
        <f t="shared" si="3"/>
        <v>1162.4673913043478</v>
      </c>
      <c r="S8" s="360">
        <f t="shared" si="3"/>
        <v>3621.1847826086955</v>
      </c>
      <c r="T8" s="360">
        <f t="shared" si="3"/>
        <v>4817.5</v>
      </c>
      <c r="U8" s="360">
        <f t="shared" si="3"/>
        <v>1761.9347826086957</v>
      </c>
      <c r="V8" s="360">
        <f t="shared" si="3"/>
        <v>1862.0652173913043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0.28228030810758753</v>
      </c>
      <c r="D9" s="328">
        <f>D8/$B$8*100</f>
        <v>3.5963807146597677</v>
      </c>
      <c r="E9" s="328">
        <f t="shared" ref="E9:V9" si="4">E8/$B$8*100</f>
        <v>4.3688751544289719</v>
      </c>
      <c r="F9" s="328">
        <f>F8/$B$8*100</f>
        <v>8.6844965620413035</v>
      </c>
      <c r="G9" s="328">
        <f t="shared" si="4"/>
        <v>6.3740835441786503</v>
      </c>
      <c r="H9" s="328">
        <f t="shared" si="4"/>
        <v>10.047272547516267</v>
      </c>
      <c r="I9" s="328">
        <f t="shared" si="4"/>
        <v>3.9101918099912614</v>
      </c>
      <c r="J9" s="328">
        <f t="shared" si="4"/>
        <v>4.4612420451723329</v>
      </c>
      <c r="K9" s="328">
        <f t="shared" si="4"/>
        <v>3.386438058940318</v>
      </c>
      <c r="L9" s="328">
        <f t="shared" si="4"/>
        <v>5.0591847253128801</v>
      </c>
      <c r="M9" s="328">
        <f t="shared" si="4"/>
        <v>4.3155426298803539</v>
      </c>
      <c r="N9" s="328">
        <f t="shared" si="4"/>
        <v>5.209512332358524</v>
      </c>
      <c r="O9" s="328">
        <f t="shared" si="4"/>
        <v>6.0058370360508562</v>
      </c>
      <c r="P9" s="328">
        <f t="shared" si="4"/>
        <v>7.9700219218733661</v>
      </c>
      <c r="Q9" s="328">
        <f t="shared" si="4"/>
        <v>2.3661482632365791</v>
      </c>
      <c r="R9" s="328">
        <f t="shared" si="4"/>
        <v>2.1062605254435334</v>
      </c>
      <c r="S9" s="328">
        <f t="shared" si="4"/>
        <v>6.5611806576246892</v>
      </c>
      <c r="T9" s="328">
        <f t="shared" si="4"/>
        <v>8.728769647412534</v>
      </c>
      <c r="U9" s="328">
        <f t="shared" si="4"/>
        <v>3.1924281995132717</v>
      </c>
      <c r="V9" s="329">
        <f t="shared" si="4"/>
        <v>3.3738533162569464</v>
      </c>
    </row>
    <row r="10" spans="1:22" s="426" customFormat="1" ht="21.75" customHeight="1">
      <c r="A10" s="451" t="s">
        <v>101</v>
      </c>
      <c r="B10" s="462">
        <v>1749598</v>
      </c>
      <c r="C10" s="452">
        <v>4968</v>
      </c>
      <c r="D10" s="452">
        <v>64617</v>
      </c>
      <c r="E10" s="452">
        <v>77092</v>
      </c>
      <c r="F10" s="452">
        <v>151983</v>
      </c>
      <c r="G10" s="452">
        <v>122249</v>
      </c>
      <c r="H10" s="452">
        <v>180833</v>
      </c>
      <c r="I10" s="452">
        <v>67718</v>
      </c>
      <c r="J10" s="452">
        <v>75329</v>
      </c>
      <c r="K10" s="452">
        <v>56996</v>
      </c>
      <c r="L10" s="452">
        <v>86378</v>
      </c>
      <c r="M10" s="452">
        <v>74408</v>
      </c>
      <c r="N10" s="452">
        <v>89186</v>
      </c>
      <c r="O10" s="452">
        <v>103468</v>
      </c>
      <c r="P10" s="452">
        <v>137185</v>
      </c>
      <c r="Q10" s="452">
        <v>43810</v>
      </c>
      <c r="R10" s="452">
        <v>37498</v>
      </c>
      <c r="S10" s="452">
        <v>113276</v>
      </c>
      <c r="T10" s="452">
        <v>149040</v>
      </c>
      <c r="U10" s="452">
        <v>55289</v>
      </c>
      <c r="V10" s="454">
        <v>58275</v>
      </c>
    </row>
    <row r="11" spans="1:22" s="426" customFormat="1" ht="21.75" customHeight="1">
      <c r="A11" s="427" t="s">
        <v>4</v>
      </c>
      <c r="B11" s="463">
        <v>56439</v>
      </c>
      <c r="C11" s="463">
        <v>160</v>
      </c>
      <c r="D11" s="463">
        <v>2084</v>
      </c>
      <c r="E11" s="463">
        <v>2487</v>
      </c>
      <c r="F11" s="463">
        <v>4903</v>
      </c>
      <c r="G11" s="463">
        <v>3944</v>
      </c>
      <c r="H11" s="463">
        <v>5833</v>
      </c>
      <c r="I11" s="463">
        <v>2184</v>
      </c>
      <c r="J11" s="463">
        <v>2430</v>
      </c>
      <c r="K11" s="463">
        <v>1839</v>
      </c>
      <c r="L11" s="463">
        <v>2786</v>
      </c>
      <c r="M11" s="463">
        <v>2400</v>
      </c>
      <c r="N11" s="463">
        <v>2877</v>
      </c>
      <c r="O11" s="463">
        <v>3338</v>
      </c>
      <c r="P11" s="463">
        <v>4425</v>
      </c>
      <c r="Q11" s="463">
        <v>1413</v>
      </c>
      <c r="R11" s="463">
        <v>1210</v>
      </c>
      <c r="S11" s="463">
        <v>3654</v>
      </c>
      <c r="T11" s="463">
        <v>4808</v>
      </c>
      <c r="U11" s="463">
        <v>1784</v>
      </c>
      <c r="V11" s="469">
        <v>1880</v>
      </c>
    </row>
    <row r="12" spans="1:22" s="426" customFormat="1" ht="21.75" customHeight="1">
      <c r="A12" s="430" t="s">
        <v>5</v>
      </c>
      <c r="B12" s="464">
        <v>100</v>
      </c>
      <c r="C12" s="458">
        <v>0.2</v>
      </c>
      <c r="D12" s="458">
        <v>3.6</v>
      </c>
      <c r="E12" s="458">
        <v>4.4000000000000004</v>
      </c>
      <c r="F12" s="458">
        <v>8.6</v>
      </c>
      <c r="G12" s="458">
        <v>6.9</v>
      </c>
      <c r="H12" s="458">
        <v>10.3</v>
      </c>
      <c r="I12" s="458">
        <v>3.8</v>
      </c>
      <c r="J12" s="458">
        <v>4.3</v>
      </c>
      <c r="K12" s="458">
        <v>3.2</v>
      </c>
      <c r="L12" s="458">
        <v>4.9000000000000004</v>
      </c>
      <c r="M12" s="458">
        <v>4.2</v>
      </c>
      <c r="N12" s="458">
        <v>5</v>
      </c>
      <c r="O12" s="458">
        <v>5.9</v>
      </c>
      <c r="P12" s="458">
        <v>7.8</v>
      </c>
      <c r="Q12" s="458">
        <v>2.5</v>
      </c>
      <c r="R12" s="458">
        <v>2.1</v>
      </c>
      <c r="S12" s="458">
        <v>6.4</v>
      </c>
      <c r="T12" s="458">
        <v>8.5</v>
      </c>
      <c r="U12" s="458">
        <v>3.1</v>
      </c>
      <c r="V12" s="459">
        <v>3.3</v>
      </c>
    </row>
    <row r="13" spans="1:22" s="426" customFormat="1" ht="21.75" customHeight="1">
      <c r="A13" s="425" t="s">
        <v>102</v>
      </c>
      <c r="B13" s="465">
        <v>1696248</v>
      </c>
      <c r="C13" s="456">
        <v>4828</v>
      </c>
      <c r="D13" s="456">
        <v>61128</v>
      </c>
      <c r="E13" s="456">
        <v>73814</v>
      </c>
      <c r="F13" s="456">
        <v>151846</v>
      </c>
      <c r="G13" s="456">
        <v>102824</v>
      </c>
      <c r="H13" s="456">
        <v>161773</v>
      </c>
      <c r="I13" s="456">
        <v>66223</v>
      </c>
      <c r="J13" s="456">
        <v>77321</v>
      </c>
      <c r="K13" s="456">
        <v>57661</v>
      </c>
      <c r="L13" s="456">
        <v>87914</v>
      </c>
      <c r="M13" s="456">
        <v>73612</v>
      </c>
      <c r="N13" s="456">
        <v>89438</v>
      </c>
      <c r="O13" s="456">
        <v>102450</v>
      </c>
      <c r="P13" s="456">
        <v>135760</v>
      </c>
      <c r="Q13" s="456">
        <v>40149</v>
      </c>
      <c r="R13" s="456">
        <v>36092</v>
      </c>
      <c r="S13" s="456">
        <v>109586</v>
      </c>
      <c r="T13" s="456">
        <v>149823</v>
      </c>
      <c r="U13" s="456">
        <v>55370</v>
      </c>
      <c r="V13" s="457">
        <v>58636</v>
      </c>
    </row>
    <row r="14" spans="1:22" s="426" customFormat="1" ht="21.75" customHeight="1">
      <c r="A14" s="427" t="s">
        <v>4</v>
      </c>
      <c r="B14" s="466">
        <v>56542</v>
      </c>
      <c r="C14" s="466">
        <v>161</v>
      </c>
      <c r="D14" s="466">
        <v>2038</v>
      </c>
      <c r="E14" s="466">
        <v>2460</v>
      </c>
      <c r="F14" s="466">
        <v>5062</v>
      </c>
      <c r="G14" s="466">
        <v>3427</v>
      </c>
      <c r="H14" s="466">
        <v>5392</v>
      </c>
      <c r="I14" s="466">
        <v>2207</v>
      </c>
      <c r="J14" s="466">
        <v>2577</v>
      </c>
      <c r="K14" s="466">
        <v>1922</v>
      </c>
      <c r="L14" s="466">
        <v>2930</v>
      </c>
      <c r="M14" s="466">
        <v>2454</v>
      </c>
      <c r="N14" s="466">
        <v>2981</v>
      </c>
      <c r="O14" s="466">
        <v>3415</v>
      </c>
      <c r="P14" s="466">
        <v>4525</v>
      </c>
      <c r="Q14" s="466">
        <v>1338</v>
      </c>
      <c r="R14" s="466">
        <v>1203</v>
      </c>
      <c r="S14" s="466">
        <v>3653</v>
      </c>
      <c r="T14" s="466">
        <v>4994</v>
      </c>
      <c r="U14" s="466">
        <v>1846</v>
      </c>
      <c r="V14" s="470">
        <v>1955</v>
      </c>
    </row>
    <row r="15" spans="1:22" s="426" customFormat="1" ht="21.75" customHeight="1">
      <c r="A15" s="430" t="s">
        <v>5</v>
      </c>
      <c r="B15" s="467">
        <v>100</v>
      </c>
      <c r="C15" s="460">
        <v>0.2</v>
      </c>
      <c r="D15" s="460">
        <v>3.6</v>
      </c>
      <c r="E15" s="460">
        <v>4.3</v>
      </c>
      <c r="F15" s="460">
        <v>8.9</v>
      </c>
      <c r="G15" s="460">
        <v>6</v>
      </c>
      <c r="H15" s="460">
        <v>9.5</v>
      </c>
      <c r="I15" s="460">
        <v>3.9</v>
      </c>
      <c r="J15" s="460">
        <v>4.5</v>
      </c>
      <c r="K15" s="460">
        <v>3.3</v>
      </c>
      <c r="L15" s="460">
        <v>5.0999999999999996</v>
      </c>
      <c r="M15" s="460">
        <v>4.3</v>
      </c>
      <c r="N15" s="460">
        <v>5.2</v>
      </c>
      <c r="O15" s="460">
        <v>6</v>
      </c>
      <c r="P15" s="460">
        <v>8</v>
      </c>
      <c r="Q15" s="460">
        <v>2.2999999999999998</v>
      </c>
      <c r="R15" s="460">
        <v>2.1</v>
      </c>
      <c r="S15" s="460">
        <v>6.4</v>
      </c>
      <c r="T15" s="460">
        <v>8.8000000000000007</v>
      </c>
      <c r="U15" s="460">
        <v>3.2</v>
      </c>
      <c r="V15" s="461">
        <v>3.4</v>
      </c>
    </row>
    <row r="16" spans="1:22" s="426" customFormat="1" ht="21.75" customHeight="1">
      <c r="A16" s="425" t="s">
        <v>103</v>
      </c>
      <c r="B16" s="465">
        <v>1631731</v>
      </c>
      <c r="C16" s="456">
        <v>4537</v>
      </c>
      <c r="D16" s="456">
        <v>56864</v>
      </c>
      <c r="E16" s="456">
        <v>70927</v>
      </c>
      <c r="F16" s="456">
        <v>137133</v>
      </c>
      <c r="G16" s="456">
        <v>98576</v>
      </c>
      <c r="H16" s="456">
        <v>167552</v>
      </c>
      <c r="I16" s="456">
        <v>64602</v>
      </c>
      <c r="J16" s="456">
        <v>73873</v>
      </c>
      <c r="K16" s="456">
        <v>57292</v>
      </c>
      <c r="L16" s="456">
        <v>82592</v>
      </c>
      <c r="M16" s="456">
        <v>71105</v>
      </c>
      <c r="N16" s="456">
        <v>85893</v>
      </c>
      <c r="O16" s="456">
        <v>99033</v>
      </c>
      <c r="P16" s="456">
        <v>131739</v>
      </c>
      <c r="Q16" s="456">
        <v>36184</v>
      </c>
      <c r="R16" s="456">
        <v>33357</v>
      </c>
      <c r="S16" s="456">
        <v>110287</v>
      </c>
      <c r="T16" s="456">
        <v>144347</v>
      </c>
      <c r="U16" s="456">
        <v>51439</v>
      </c>
      <c r="V16" s="457">
        <v>54399</v>
      </c>
    </row>
    <row r="17" spans="1:22" s="426" customFormat="1" ht="21.75" customHeight="1">
      <c r="A17" s="427" t="s">
        <v>4</v>
      </c>
      <c r="B17" s="466">
        <v>52636</v>
      </c>
      <c r="C17" s="466">
        <v>146</v>
      </c>
      <c r="D17" s="466">
        <v>1834</v>
      </c>
      <c r="E17" s="466">
        <v>2288</v>
      </c>
      <c r="F17" s="466">
        <v>4424</v>
      </c>
      <c r="G17" s="466">
        <v>3180</v>
      </c>
      <c r="H17" s="466">
        <v>5405</v>
      </c>
      <c r="I17" s="466">
        <v>2084</v>
      </c>
      <c r="J17" s="466">
        <v>2383</v>
      </c>
      <c r="K17" s="466">
        <v>1848</v>
      </c>
      <c r="L17" s="466">
        <v>2664</v>
      </c>
      <c r="M17" s="466">
        <v>2294</v>
      </c>
      <c r="N17" s="466">
        <v>2771</v>
      </c>
      <c r="O17" s="466">
        <v>3195</v>
      </c>
      <c r="P17" s="466">
        <v>4250</v>
      </c>
      <c r="Q17" s="466">
        <v>1167</v>
      </c>
      <c r="R17" s="466">
        <v>1076</v>
      </c>
      <c r="S17" s="466">
        <v>3558</v>
      </c>
      <c r="T17" s="466">
        <v>4656</v>
      </c>
      <c r="U17" s="466">
        <v>1659</v>
      </c>
      <c r="V17" s="470">
        <v>1755</v>
      </c>
    </row>
    <row r="18" spans="1:22" s="426" customFormat="1" ht="21.75" customHeight="1" thickBot="1">
      <c r="A18" s="431" t="s">
        <v>5</v>
      </c>
      <c r="B18" s="468">
        <v>100</v>
      </c>
      <c r="C18" s="453">
        <v>0.2</v>
      </c>
      <c r="D18" s="453">
        <v>3.4</v>
      </c>
      <c r="E18" s="453">
        <v>4.3</v>
      </c>
      <c r="F18" s="453">
        <v>8.4</v>
      </c>
      <c r="G18" s="453">
        <v>6</v>
      </c>
      <c r="H18" s="453">
        <v>10.199999999999999</v>
      </c>
      <c r="I18" s="453">
        <v>3.9</v>
      </c>
      <c r="J18" s="453">
        <v>4.5</v>
      </c>
      <c r="K18" s="453">
        <v>3.5</v>
      </c>
      <c r="L18" s="453">
        <v>5</v>
      </c>
      <c r="M18" s="453">
        <v>4.3</v>
      </c>
      <c r="N18" s="453">
        <v>5.2</v>
      </c>
      <c r="O18" s="453">
        <v>6</v>
      </c>
      <c r="P18" s="453">
        <v>8</v>
      </c>
      <c r="Q18" s="453">
        <v>2.2000000000000002</v>
      </c>
      <c r="R18" s="453">
        <v>2</v>
      </c>
      <c r="S18" s="453">
        <v>6.7</v>
      </c>
      <c r="T18" s="453">
        <v>8.8000000000000007</v>
      </c>
      <c r="U18" s="453">
        <v>3.1</v>
      </c>
      <c r="V18" s="455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6" t="s">
        <v>174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4583626</v>
      </c>
      <c r="C4" s="380">
        <f>C7</f>
        <v>13523</v>
      </c>
      <c r="D4" s="380">
        <f t="shared" ref="D4:V4" si="0">D7</f>
        <v>160178</v>
      </c>
      <c r="E4" s="380">
        <f t="shared" si="0"/>
        <v>192455</v>
      </c>
      <c r="F4" s="380">
        <f t="shared" si="0"/>
        <v>387497</v>
      </c>
      <c r="G4" s="380">
        <f t="shared" si="0"/>
        <v>286659</v>
      </c>
      <c r="H4" s="380">
        <f t="shared" si="0"/>
        <v>459741</v>
      </c>
      <c r="I4" s="380">
        <f t="shared" si="0"/>
        <v>184881</v>
      </c>
      <c r="J4" s="380">
        <f t="shared" si="0"/>
        <v>214074</v>
      </c>
      <c r="K4" s="380">
        <f>K7</f>
        <v>157636</v>
      </c>
      <c r="L4" s="380">
        <f t="shared" si="0"/>
        <v>231624</v>
      </c>
      <c r="M4" s="380">
        <f t="shared" si="0"/>
        <v>198219</v>
      </c>
      <c r="N4" s="380">
        <f t="shared" si="0"/>
        <v>241531</v>
      </c>
      <c r="O4" s="380">
        <f t="shared" si="0"/>
        <v>287627</v>
      </c>
      <c r="P4" s="380">
        <f>P7</f>
        <v>374450</v>
      </c>
      <c r="Q4" s="380">
        <f t="shared" si="0"/>
        <v>99640</v>
      </c>
      <c r="R4" s="380">
        <f t="shared" si="0"/>
        <v>102105</v>
      </c>
      <c r="S4" s="380">
        <f t="shared" si="0"/>
        <v>282118</v>
      </c>
      <c r="T4" s="380">
        <f>T7</f>
        <v>410317</v>
      </c>
      <c r="U4" s="380">
        <f t="shared" si="0"/>
        <v>144023</v>
      </c>
      <c r="V4" s="381">
        <f t="shared" si="0"/>
        <v>155328</v>
      </c>
    </row>
    <row r="5" spans="1:22" ht="23.25" customHeight="1">
      <c r="A5" s="387" t="s">
        <v>4</v>
      </c>
      <c r="B5" s="433">
        <f>B4/90</f>
        <v>50929.177777777775</v>
      </c>
      <c r="C5" s="433">
        <f>C4/90</f>
        <v>150.25555555555556</v>
      </c>
      <c r="D5" s="433">
        <f t="shared" ref="D5:L5" si="1">D4/90</f>
        <v>1779.7555555555555</v>
      </c>
      <c r="E5" s="433">
        <f t="shared" si="1"/>
        <v>2138.3888888888887</v>
      </c>
      <c r="F5" s="433">
        <f t="shared" si="1"/>
        <v>4305.5222222222219</v>
      </c>
      <c r="G5" s="433">
        <f t="shared" si="1"/>
        <v>3185.1</v>
      </c>
      <c r="H5" s="433">
        <f t="shared" si="1"/>
        <v>5108.2333333333336</v>
      </c>
      <c r="I5" s="433">
        <f t="shared" si="1"/>
        <v>2054.2333333333331</v>
      </c>
      <c r="J5" s="433">
        <f t="shared" si="1"/>
        <v>2378.6</v>
      </c>
      <c r="K5" s="433">
        <f t="shared" si="1"/>
        <v>1751.5111111111112</v>
      </c>
      <c r="L5" s="433">
        <f t="shared" si="1"/>
        <v>2573.6</v>
      </c>
      <c r="M5" s="433">
        <f t="shared" ref="M5:V5" si="2">M4/90</f>
        <v>2202.4333333333334</v>
      </c>
      <c r="N5" s="433">
        <f t="shared" si="2"/>
        <v>2683.6777777777779</v>
      </c>
      <c r="O5" s="433">
        <f t="shared" si="2"/>
        <v>3195.8555555555554</v>
      </c>
      <c r="P5" s="433">
        <f t="shared" si="2"/>
        <v>4160.5555555555557</v>
      </c>
      <c r="Q5" s="433">
        <f t="shared" si="2"/>
        <v>1107.1111111111111</v>
      </c>
      <c r="R5" s="433">
        <f t="shared" si="2"/>
        <v>1134.5</v>
      </c>
      <c r="S5" s="433">
        <f t="shared" si="2"/>
        <v>3134.6444444444446</v>
      </c>
      <c r="T5" s="433">
        <f t="shared" si="2"/>
        <v>4559.0777777777776</v>
      </c>
      <c r="U5" s="433">
        <f t="shared" si="2"/>
        <v>1600.2555555555555</v>
      </c>
      <c r="V5" s="435">
        <f t="shared" si="2"/>
        <v>1725.8666666666666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0.29502843382073496</v>
      </c>
      <c r="D6" s="384">
        <f>D5/$B$5*100</f>
        <v>3.4945695831204384</v>
      </c>
      <c r="E6" s="384">
        <f t="shared" ref="E6:V6" si="3">E5/$B$5*100</f>
        <v>4.1987500725408227</v>
      </c>
      <c r="F6" s="384">
        <f>F5/$B$5*100</f>
        <v>8.453940177492667</v>
      </c>
      <c r="G6" s="384">
        <f t="shared" si="3"/>
        <v>6.2539788368422737</v>
      </c>
      <c r="H6" s="384">
        <f t="shared" si="3"/>
        <v>10.030072261567589</v>
      </c>
      <c r="I6" s="384">
        <f t="shared" si="3"/>
        <v>4.033509714797848</v>
      </c>
      <c r="J6" s="384">
        <f t="shared" si="3"/>
        <v>4.6704072278148354</v>
      </c>
      <c r="K6" s="384">
        <f t="shared" si="3"/>
        <v>3.4391113062016845</v>
      </c>
      <c r="L6" s="384">
        <f t="shared" si="3"/>
        <v>5.0532918697991498</v>
      </c>
      <c r="M6" s="384">
        <f t="shared" si="3"/>
        <v>4.3245020427059275</v>
      </c>
      <c r="N6" s="384">
        <f t="shared" si="3"/>
        <v>5.269430795619015</v>
      </c>
      <c r="O6" s="384">
        <f t="shared" si="3"/>
        <v>6.2750974883203821</v>
      </c>
      <c r="P6" s="384">
        <f t="shared" si="3"/>
        <v>8.1692965351012496</v>
      </c>
      <c r="Q6" s="384">
        <f t="shared" si="3"/>
        <v>2.1738248277673615</v>
      </c>
      <c r="R6" s="384">
        <f t="shared" si="3"/>
        <v>2.2276032119549023</v>
      </c>
      <c r="S6" s="384">
        <f t="shared" si="3"/>
        <v>6.1549087992781271</v>
      </c>
      <c r="T6" s="384">
        <f t="shared" si="3"/>
        <v>8.9517992960158619</v>
      </c>
      <c r="U6" s="384">
        <f t="shared" si="3"/>
        <v>3.1421193613964142</v>
      </c>
      <c r="V6" s="385">
        <f t="shared" si="3"/>
        <v>3.3887581578427208</v>
      </c>
    </row>
    <row r="7" spans="1:22" ht="23.25" customHeight="1" thickTop="1">
      <c r="A7" s="322" t="s">
        <v>70</v>
      </c>
      <c r="B7" s="323">
        <f>B10+B13+B16</f>
        <v>4583626</v>
      </c>
      <c r="C7" s="392">
        <f>C10+C13+C16</f>
        <v>13523</v>
      </c>
      <c r="D7" s="392">
        <f t="shared" ref="D7:U7" si="4">D10+D13+D16</f>
        <v>160178</v>
      </c>
      <c r="E7" s="392">
        <f t="shared" si="4"/>
        <v>192455</v>
      </c>
      <c r="F7" s="392">
        <f t="shared" si="4"/>
        <v>387497</v>
      </c>
      <c r="G7" s="392">
        <f t="shared" si="4"/>
        <v>286659</v>
      </c>
      <c r="H7" s="392">
        <f t="shared" si="4"/>
        <v>459741</v>
      </c>
      <c r="I7" s="392">
        <f t="shared" si="4"/>
        <v>184881</v>
      </c>
      <c r="J7" s="392">
        <f t="shared" si="4"/>
        <v>214074</v>
      </c>
      <c r="K7" s="392">
        <f t="shared" si="4"/>
        <v>157636</v>
      </c>
      <c r="L7" s="392">
        <f t="shared" si="4"/>
        <v>231624</v>
      </c>
      <c r="M7" s="392">
        <f t="shared" si="4"/>
        <v>198219</v>
      </c>
      <c r="N7" s="392">
        <f t="shared" si="4"/>
        <v>241531</v>
      </c>
      <c r="O7" s="392">
        <f t="shared" si="4"/>
        <v>287627</v>
      </c>
      <c r="P7" s="392">
        <f t="shared" si="4"/>
        <v>374450</v>
      </c>
      <c r="Q7" s="392">
        <f t="shared" si="4"/>
        <v>99640</v>
      </c>
      <c r="R7" s="392">
        <f t="shared" si="4"/>
        <v>102105</v>
      </c>
      <c r="S7" s="392">
        <f t="shared" si="4"/>
        <v>282118</v>
      </c>
      <c r="T7" s="392">
        <f t="shared" si="4"/>
        <v>410317</v>
      </c>
      <c r="U7" s="392">
        <f t="shared" si="4"/>
        <v>144023</v>
      </c>
      <c r="V7" s="471">
        <f>V10+V13+V16</f>
        <v>155328</v>
      </c>
    </row>
    <row r="8" spans="1:22" ht="23.25" customHeight="1">
      <c r="A8" s="306" t="s">
        <v>4</v>
      </c>
      <c r="B8" s="360">
        <f>B7/90</f>
        <v>50929.177777777775</v>
      </c>
      <c r="C8" s="360">
        <f>C7/90</f>
        <v>150.25555555555556</v>
      </c>
      <c r="D8" s="360">
        <f t="shared" ref="D8:M8" si="5">D7/90</f>
        <v>1779.7555555555555</v>
      </c>
      <c r="E8" s="360">
        <f t="shared" si="5"/>
        <v>2138.3888888888887</v>
      </c>
      <c r="F8" s="360">
        <f t="shared" si="5"/>
        <v>4305.5222222222219</v>
      </c>
      <c r="G8" s="360">
        <f t="shared" si="5"/>
        <v>3185.1</v>
      </c>
      <c r="H8" s="360">
        <f t="shared" si="5"/>
        <v>5108.2333333333336</v>
      </c>
      <c r="I8" s="360">
        <f t="shared" si="5"/>
        <v>2054.2333333333331</v>
      </c>
      <c r="J8" s="360">
        <f t="shared" si="5"/>
        <v>2378.6</v>
      </c>
      <c r="K8" s="360">
        <f t="shared" si="5"/>
        <v>1751.5111111111112</v>
      </c>
      <c r="L8" s="360">
        <f t="shared" si="5"/>
        <v>2573.6</v>
      </c>
      <c r="M8" s="360">
        <f t="shared" si="5"/>
        <v>2202.4333333333334</v>
      </c>
      <c r="N8" s="360">
        <f t="shared" ref="N8:V8" si="6">N7/90</f>
        <v>2683.6777777777779</v>
      </c>
      <c r="O8" s="360">
        <f t="shared" si="6"/>
        <v>3195.8555555555554</v>
      </c>
      <c r="P8" s="360">
        <f t="shared" si="6"/>
        <v>4160.5555555555557</v>
      </c>
      <c r="Q8" s="360">
        <f t="shared" si="6"/>
        <v>1107.1111111111111</v>
      </c>
      <c r="R8" s="360">
        <f t="shared" si="6"/>
        <v>1134.5</v>
      </c>
      <c r="S8" s="360">
        <f t="shared" si="6"/>
        <v>3134.6444444444446</v>
      </c>
      <c r="T8" s="360">
        <f t="shared" si="6"/>
        <v>4559.0777777777776</v>
      </c>
      <c r="U8" s="360">
        <f t="shared" si="6"/>
        <v>1600.2555555555555</v>
      </c>
      <c r="V8" s="379">
        <f t="shared" si="6"/>
        <v>1725.8666666666666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0.29502843382073496</v>
      </c>
      <c r="D9" s="328">
        <f>D8/$B$8*100</f>
        <v>3.4945695831204384</v>
      </c>
      <c r="E9" s="328">
        <f t="shared" ref="E9:V9" si="7">E8/$B$8*100</f>
        <v>4.1987500725408227</v>
      </c>
      <c r="F9" s="328">
        <f>F8/$B$8*100</f>
        <v>8.453940177492667</v>
      </c>
      <c r="G9" s="328">
        <f t="shared" si="7"/>
        <v>6.2539788368422737</v>
      </c>
      <c r="H9" s="328">
        <f t="shared" si="7"/>
        <v>10.030072261567589</v>
      </c>
      <c r="I9" s="328">
        <f t="shared" si="7"/>
        <v>4.033509714797848</v>
      </c>
      <c r="J9" s="328">
        <f t="shared" si="7"/>
        <v>4.6704072278148354</v>
      </c>
      <c r="K9" s="328">
        <f t="shared" si="7"/>
        <v>3.4391113062016845</v>
      </c>
      <c r="L9" s="328">
        <f t="shared" si="7"/>
        <v>5.0532918697991498</v>
      </c>
      <c r="M9" s="328">
        <f t="shared" si="7"/>
        <v>4.3245020427059275</v>
      </c>
      <c r="N9" s="328">
        <f t="shared" si="7"/>
        <v>5.269430795619015</v>
      </c>
      <c r="O9" s="328">
        <f t="shared" si="7"/>
        <v>6.2750974883203821</v>
      </c>
      <c r="P9" s="328">
        <f t="shared" si="7"/>
        <v>8.1692965351012496</v>
      </c>
      <c r="Q9" s="328">
        <f t="shared" si="7"/>
        <v>2.1738248277673615</v>
      </c>
      <c r="R9" s="328">
        <f t="shared" si="7"/>
        <v>2.2276032119549023</v>
      </c>
      <c r="S9" s="328">
        <f t="shared" si="7"/>
        <v>6.1549087992781271</v>
      </c>
      <c r="T9" s="328">
        <f t="shared" si="7"/>
        <v>8.9517992960158619</v>
      </c>
      <c r="U9" s="328">
        <f t="shared" si="7"/>
        <v>3.1421193613964142</v>
      </c>
      <c r="V9" s="329">
        <f t="shared" si="7"/>
        <v>3.3887581578427208</v>
      </c>
    </row>
    <row r="10" spans="1:22" ht="23.25" customHeight="1">
      <c r="A10" s="451" t="s">
        <v>22</v>
      </c>
      <c r="B10" s="462">
        <v>1571170</v>
      </c>
      <c r="C10" s="452">
        <v>4711</v>
      </c>
      <c r="D10" s="452">
        <v>55099</v>
      </c>
      <c r="E10" s="452">
        <v>65393</v>
      </c>
      <c r="F10" s="452">
        <v>129617</v>
      </c>
      <c r="G10" s="452">
        <v>97399</v>
      </c>
      <c r="H10" s="452">
        <v>158604</v>
      </c>
      <c r="I10" s="452">
        <v>64881</v>
      </c>
      <c r="J10" s="452">
        <v>77351</v>
      </c>
      <c r="K10" s="452">
        <v>55297</v>
      </c>
      <c r="L10" s="452">
        <v>78215</v>
      </c>
      <c r="M10" s="452">
        <v>68154</v>
      </c>
      <c r="N10" s="452">
        <v>83436</v>
      </c>
      <c r="O10" s="452">
        <v>99283</v>
      </c>
      <c r="P10" s="452">
        <v>131594</v>
      </c>
      <c r="Q10" s="452">
        <v>32871</v>
      </c>
      <c r="R10" s="452">
        <v>34446</v>
      </c>
      <c r="S10" s="452">
        <v>96215</v>
      </c>
      <c r="T10" s="452">
        <v>135143</v>
      </c>
      <c r="U10" s="452">
        <v>48339</v>
      </c>
      <c r="V10" s="472">
        <v>55122</v>
      </c>
    </row>
    <row r="11" spans="1:22" ht="23.25" customHeight="1">
      <c r="A11" s="427" t="s">
        <v>4</v>
      </c>
      <c r="B11" s="463">
        <v>50682.903225806454</v>
      </c>
      <c r="C11" s="463">
        <v>151.96774193548387</v>
      </c>
      <c r="D11" s="463">
        <v>1777.3870967741937</v>
      </c>
      <c r="E11" s="463">
        <v>2109.4516129032259</v>
      </c>
      <c r="F11" s="463">
        <v>4181.1935483870966</v>
      </c>
      <c r="G11" s="463">
        <v>3141.9032258064517</v>
      </c>
      <c r="H11" s="463">
        <v>5116.2580645161288</v>
      </c>
      <c r="I11" s="463">
        <v>2092.9354838709678</v>
      </c>
      <c r="J11" s="463">
        <v>2495.1935483870966</v>
      </c>
      <c r="K11" s="463">
        <v>1783.7741935483871</v>
      </c>
      <c r="L11" s="463">
        <v>2523.0645161290322</v>
      </c>
      <c r="M11" s="463">
        <v>2198.516129032258</v>
      </c>
      <c r="N11" s="463">
        <v>2691.483870967742</v>
      </c>
      <c r="O11" s="463">
        <v>3202.6774193548385</v>
      </c>
      <c r="P11" s="463">
        <v>4244.9677419354839</v>
      </c>
      <c r="Q11" s="463">
        <v>1060.3548387096773</v>
      </c>
      <c r="R11" s="463">
        <v>1111.1612903225807</v>
      </c>
      <c r="S11" s="463">
        <v>3103.7096774193546</v>
      </c>
      <c r="T11" s="463">
        <v>4359.4516129032254</v>
      </c>
      <c r="U11" s="463">
        <v>1559.3225806451612</v>
      </c>
      <c r="V11" s="473">
        <v>1778.1290322580646</v>
      </c>
    </row>
    <row r="12" spans="1:22" ht="23.25" customHeight="1">
      <c r="A12" s="430" t="s">
        <v>5</v>
      </c>
      <c r="B12" s="464">
        <v>100</v>
      </c>
      <c r="C12" s="458">
        <f>C11/$B$11*100</f>
        <v>0.29984024644055063</v>
      </c>
      <c r="D12" s="458">
        <f t="shared" ref="D12:Q12" si="8">D11/$B$11*100</f>
        <v>3.5068770406766934</v>
      </c>
      <c r="E12" s="458">
        <f t="shared" si="8"/>
        <v>4.1620575749282382</v>
      </c>
      <c r="F12" s="458">
        <f t="shared" si="8"/>
        <v>8.2497119980651359</v>
      </c>
      <c r="G12" s="458">
        <f t="shared" si="8"/>
        <v>6.1991382218346835</v>
      </c>
      <c r="H12" s="458">
        <f t="shared" si="8"/>
        <v>10.094642845777349</v>
      </c>
      <c r="I12" s="458">
        <f t="shared" si="8"/>
        <v>4.1294703946740325</v>
      </c>
      <c r="J12" s="458">
        <f t="shared" si="8"/>
        <v>4.9231464450059503</v>
      </c>
      <c r="K12" s="458">
        <f t="shared" si="8"/>
        <v>3.5194791142906237</v>
      </c>
      <c r="L12" s="458">
        <f t="shared" si="8"/>
        <v>4.9781373116849226</v>
      </c>
      <c r="M12" s="458">
        <f t="shared" si="8"/>
        <v>4.3377864903224985</v>
      </c>
      <c r="N12" s="458">
        <f t="shared" si="8"/>
        <v>5.3104374447068103</v>
      </c>
      <c r="O12" s="458">
        <f t="shared" si="8"/>
        <v>6.3190488616763298</v>
      </c>
      <c r="P12" s="458">
        <f t="shared" si="8"/>
        <v>8.3755417936951453</v>
      </c>
      <c r="Q12" s="458">
        <f t="shared" si="8"/>
        <v>2.0921351604218508</v>
      </c>
      <c r="R12" s="458">
        <f>R11/$B$11*100</f>
        <v>2.1923789278053931</v>
      </c>
      <c r="S12" s="458">
        <f>S11/$B$11*100</f>
        <v>6.123780367496833</v>
      </c>
      <c r="T12" s="458">
        <f>T11/$B$11*100</f>
        <v>8.6014244161993929</v>
      </c>
      <c r="U12" s="458">
        <f>U11/$B$11*100</f>
        <v>3.0766244263828861</v>
      </c>
      <c r="V12" s="474">
        <f>V11/$B$11*100</f>
        <v>3.508340917914675</v>
      </c>
    </row>
    <row r="13" spans="1:22" ht="23.25" customHeight="1">
      <c r="A13" s="425" t="s">
        <v>23</v>
      </c>
      <c r="B13" s="465">
        <v>1360259</v>
      </c>
      <c r="C13" s="456">
        <v>4075</v>
      </c>
      <c r="D13" s="456">
        <v>49096</v>
      </c>
      <c r="E13" s="456">
        <v>56524</v>
      </c>
      <c r="F13" s="456">
        <v>110770</v>
      </c>
      <c r="G13" s="456">
        <v>89339</v>
      </c>
      <c r="H13" s="456">
        <v>141260</v>
      </c>
      <c r="I13" s="456">
        <v>53228</v>
      </c>
      <c r="J13" s="456">
        <v>62945</v>
      </c>
      <c r="K13" s="456">
        <v>46939</v>
      </c>
      <c r="L13" s="456">
        <v>68619</v>
      </c>
      <c r="M13" s="456">
        <v>58474</v>
      </c>
      <c r="N13" s="456">
        <v>70132</v>
      </c>
      <c r="O13" s="456">
        <v>83194</v>
      </c>
      <c r="P13" s="456">
        <v>110728</v>
      </c>
      <c r="Q13" s="456">
        <v>27777</v>
      </c>
      <c r="R13" s="456">
        <v>30591</v>
      </c>
      <c r="S13" s="456">
        <v>80640</v>
      </c>
      <c r="T13" s="456">
        <v>129136</v>
      </c>
      <c r="U13" s="456">
        <v>41527</v>
      </c>
      <c r="V13" s="475">
        <v>45265</v>
      </c>
    </row>
    <row r="14" spans="1:22" ht="23.25" customHeight="1">
      <c r="A14" s="427" t="s">
        <v>4</v>
      </c>
      <c r="B14" s="466">
        <v>48580.678571428572</v>
      </c>
      <c r="C14" s="466">
        <v>140.51724137931035</v>
      </c>
      <c r="D14" s="466">
        <v>1692.9655172413793</v>
      </c>
      <c r="E14" s="466">
        <v>1949.1034482758621</v>
      </c>
      <c r="F14" s="466">
        <v>3819.655172413793</v>
      </c>
      <c r="G14" s="466">
        <v>3080.655172413793</v>
      </c>
      <c r="H14" s="466">
        <v>4871.0344827586205</v>
      </c>
      <c r="I14" s="466">
        <v>1835.4482758620691</v>
      </c>
      <c r="J14" s="466">
        <v>2170.5172413793102</v>
      </c>
      <c r="K14" s="466">
        <v>1618.5862068965516</v>
      </c>
      <c r="L14" s="466">
        <v>2366.1724137931033</v>
      </c>
      <c r="M14" s="466">
        <v>2016.344827586207</v>
      </c>
      <c r="N14" s="466">
        <v>2418.344827586207</v>
      </c>
      <c r="O14" s="466">
        <v>2868.7586206896553</v>
      </c>
      <c r="P14" s="466">
        <v>3818.2068965517242</v>
      </c>
      <c r="Q14" s="466">
        <v>957.82758620689651</v>
      </c>
      <c r="R14" s="466">
        <v>1054.8620689655172</v>
      </c>
      <c r="S14" s="466">
        <v>2780.6896551724139</v>
      </c>
      <c r="T14" s="466">
        <v>4452.9655172413795</v>
      </c>
      <c r="U14" s="466">
        <v>1431.9655172413793</v>
      </c>
      <c r="V14" s="476">
        <v>1560.8620689655172</v>
      </c>
    </row>
    <row r="15" spans="1:22" ht="23.25" customHeight="1">
      <c r="A15" s="430" t="s">
        <v>5</v>
      </c>
      <c r="B15" s="467">
        <v>100</v>
      </c>
      <c r="C15" s="460">
        <f>C14/$B$14*100</f>
        <v>0.28924511865907082</v>
      </c>
      <c r="D15" s="460">
        <f t="shared" ref="D15:R15" si="9">D14/$B$14*100</f>
        <v>3.4848535817633719</v>
      </c>
      <c r="E15" s="460">
        <f t="shared" si="9"/>
        <v>4.0120959722908749</v>
      </c>
      <c r="F15" s="460">
        <f t="shared" si="9"/>
        <v>7.8624985997215386</v>
      </c>
      <c r="G15" s="460">
        <f t="shared" si="9"/>
        <v>6.3413177069650857</v>
      </c>
      <c r="H15" s="460">
        <f t="shared" si="9"/>
        <v>10.026690910866339</v>
      </c>
      <c r="I15" s="460">
        <f t="shared" si="9"/>
        <v>3.778144583063809</v>
      </c>
      <c r="J15" s="460">
        <f t="shared" si="9"/>
        <v>4.4678611028209101</v>
      </c>
      <c r="K15" s="460">
        <f t="shared" si="9"/>
        <v>3.3317488649664107</v>
      </c>
      <c r="L15" s="460">
        <f t="shared" si="9"/>
        <v>4.8706038766298834</v>
      </c>
      <c r="M15" s="460">
        <f t="shared" si="9"/>
        <v>4.1505077468639273</v>
      </c>
      <c r="N15" s="460">
        <f t="shared" si="9"/>
        <v>4.9779972176191301</v>
      </c>
      <c r="O15" s="460">
        <f t="shared" si="9"/>
        <v>5.9051431660669289</v>
      </c>
      <c r="P15" s="460">
        <f t="shared" si="9"/>
        <v>7.8595174230384268</v>
      </c>
      <c r="Q15" s="460">
        <f t="shared" si="9"/>
        <v>1.9716224934952169</v>
      </c>
      <c r="R15" s="460">
        <f t="shared" si="9"/>
        <v>2.1713613312637139</v>
      </c>
      <c r="S15" s="460">
        <f>S14/$B$14*100</f>
        <v>5.7238592315748393</v>
      </c>
      <c r="T15" s="460">
        <f>T14/$B$14*100</f>
        <v>9.1661245750080411</v>
      </c>
      <c r="U15" s="460">
        <f>U14/$B$14*100</f>
        <v>2.9476029552282781</v>
      </c>
      <c r="V15" s="477">
        <f>V14/$B$14*100</f>
        <v>3.2129276800252362</v>
      </c>
    </row>
    <row r="16" spans="1:22" ht="23.25" customHeight="1">
      <c r="A16" s="425" t="s">
        <v>24</v>
      </c>
      <c r="B16" s="465">
        <v>1652197</v>
      </c>
      <c r="C16" s="456">
        <v>4737</v>
      </c>
      <c r="D16" s="456">
        <v>55983</v>
      </c>
      <c r="E16" s="456">
        <v>70538</v>
      </c>
      <c r="F16" s="456">
        <v>147110</v>
      </c>
      <c r="G16" s="456">
        <v>99921</v>
      </c>
      <c r="H16" s="456">
        <v>159877</v>
      </c>
      <c r="I16" s="456">
        <v>66772</v>
      </c>
      <c r="J16" s="456">
        <v>73778</v>
      </c>
      <c r="K16" s="456">
        <v>55400</v>
      </c>
      <c r="L16" s="456">
        <v>84790</v>
      </c>
      <c r="M16" s="456">
        <v>71591</v>
      </c>
      <c r="N16" s="456">
        <v>87963</v>
      </c>
      <c r="O16" s="456">
        <v>105150</v>
      </c>
      <c r="P16" s="456">
        <v>132128</v>
      </c>
      <c r="Q16" s="456">
        <v>38992</v>
      </c>
      <c r="R16" s="456">
        <v>37068</v>
      </c>
      <c r="S16" s="456">
        <v>105263</v>
      </c>
      <c r="T16" s="456">
        <v>146038</v>
      </c>
      <c r="U16" s="456">
        <v>54157</v>
      </c>
      <c r="V16" s="475">
        <v>54941</v>
      </c>
    </row>
    <row r="17" spans="1:22" ht="23.25" customHeight="1">
      <c r="A17" s="427" t="s">
        <v>4</v>
      </c>
      <c r="B17" s="466">
        <v>53296.677419354841</v>
      </c>
      <c r="C17" s="466">
        <v>152.80645161290323</v>
      </c>
      <c r="D17" s="466">
        <v>1805.9032258064517</v>
      </c>
      <c r="E17" s="466">
        <v>2275.4193548387098</v>
      </c>
      <c r="F17" s="466">
        <v>4745.4838709677415</v>
      </c>
      <c r="G17" s="466">
        <v>3223.2580645161293</v>
      </c>
      <c r="H17" s="466">
        <v>5157.322580645161</v>
      </c>
      <c r="I17" s="466">
        <v>2153.9354838709678</v>
      </c>
      <c r="J17" s="466">
        <v>2379.9354838709678</v>
      </c>
      <c r="K17" s="466">
        <v>1787.0967741935483</v>
      </c>
      <c r="L17" s="466">
        <v>2735.1612903225805</v>
      </c>
      <c r="M17" s="466">
        <v>2309.3870967741937</v>
      </c>
      <c r="N17" s="466">
        <v>2837.516129032258</v>
      </c>
      <c r="O17" s="466">
        <v>3391.9354838709678</v>
      </c>
      <c r="P17" s="466">
        <v>4262.1935483870966</v>
      </c>
      <c r="Q17" s="466">
        <v>1257.8064516129032</v>
      </c>
      <c r="R17" s="466">
        <v>1195.741935483871</v>
      </c>
      <c r="S17" s="466">
        <v>3395.5806451612902</v>
      </c>
      <c r="T17" s="466">
        <v>4710.9032258064517</v>
      </c>
      <c r="U17" s="466">
        <v>1747</v>
      </c>
      <c r="V17" s="476">
        <v>1772.2903225806451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0.28670915151159332</v>
      </c>
      <c r="D18" s="453">
        <f t="shared" ref="D18:R18" si="10">D17/$B$17*100</f>
        <v>3.3883973884470198</v>
      </c>
      <c r="E18" s="453">
        <f t="shared" si="10"/>
        <v>4.2693456046706295</v>
      </c>
      <c r="F18" s="453">
        <f t="shared" si="10"/>
        <v>8.9039018954761442</v>
      </c>
      <c r="G18" s="453">
        <f t="shared" si="10"/>
        <v>6.0477654904348572</v>
      </c>
      <c r="H18" s="453">
        <f t="shared" si="10"/>
        <v>9.6766305712938578</v>
      </c>
      <c r="I18" s="453">
        <f t="shared" si="10"/>
        <v>4.0414066845539605</v>
      </c>
      <c r="J18" s="453">
        <f t="shared" si="10"/>
        <v>4.4654481275537963</v>
      </c>
      <c r="K18" s="453">
        <f t="shared" si="10"/>
        <v>3.3531110394220542</v>
      </c>
      <c r="L18" s="453">
        <f t="shared" si="10"/>
        <v>5.1319546034764612</v>
      </c>
      <c r="M18" s="453">
        <f t="shared" si="10"/>
        <v>4.3330789246076593</v>
      </c>
      <c r="N18" s="453">
        <f t="shared" si="10"/>
        <v>5.3240019198679089</v>
      </c>
      <c r="O18" s="453">
        <f t="shared" si="10"/>
        <v>6.3642531731990788</v>
      </c>
      <c r="P18" s="453">
        <f t="shared" si="10"/>
        <v>7.9971093035515732</v>
      </c>
      <c r="Q18" s="453">
        <f t="shared" si="10"/>
        <v>2.3600091272408799</v>
      </c>
      <c r="R18" s="453">
        <f t="shared" si="10"/>
        <v>2.2435581229114927</v>
      </c>
      <c r="S18" s="453">
        <f>S17/$B$17*100</f>
        <v>6.37109255131198</v>
      </c>
      <c r="T18" s="453">
        <f>T17/$B$17*100</f>
        <v>8.8390185916086281</v>
      </c>
      <c r="U18" s="453">
        <f>U17/$B$17*100</f>
        <v>3.277877880180148</v>
      </c>
      <c r="V18" s="478">
        <f>V17/$B$17*100</f>
        <v>3.3253298486802723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6" t="s">
        <v>175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9583626</v>
      </c>
      <c r="C4" s="380">
        <f>C7+'2019.1분기'!C4</f>
        <v>28176</v>
      </c>
      <c r="D4" s="380">
        <f>D7+'2019.1분기'!D4</f>
        <v>332032</v>
      </c>
      <c r="E4" s="380">
        <f>E7+'2019.1분기'!E4</f>
        <v>405171</v>
      </c>
      <c r="F4" s="380">
        <f>F7+'2019.1분기'!F4</f>
        <v>838008</v>
      </c>
      <c r="G4" s="380">
        <f>G7+'2019.1분기'!G4</f>
        <v>594522</v>
      </c>
      <c r="H4" s="380">
        <f>H7+'2019.1분기'!H4</f>
        <v>933087</v>
      </c>
      <c r="I4" s="380">
        <f>I7+'2019.1분기'!I4</f>
        <v>387414</v>
      </c>
      <c r="J4" s="380">
        <f>J7+'2019.1분기'!J4</f>
        <v>440522</v>
      </c>
      <c r="K4" s="380">
        <f>K7+'2019.1분기'!K4</f>
        <v>327418</v>
      </c>
      <c r="L4" s="380">
        <f>L7+'2019.1분기'!L4</f>
        <v>480495</v>
      </c>
      <c r="M4" s="380">
        <f>M7+'2019.1분기'!M4</f>
        <v>415157</v>
      </c>
      <c r="N4" s="380">
        <f>N7+'2019.1분기'!N4</f>
        <v>505276</v>
      </c>
      <c r="O4" s="380">
        <f>O7+'2019.1분기'!O4</f>
        <v>609746</v>
      </c>
      <c r="P4" s="380">
        <f>P7+'2019.1분기'!P4</f>
        <v>767872</v>
      </c>
      <c r="Q4" s="380">
        <f>Q7+'2019.1분기'!Q4</f>
        <v>210617</v>
      </c>
      <c r="R4" s="380">
        <f>R7+'2019.1분기'!R4</f>
        <v>209658</v>
      </c>
      <c r="S4" s="380">
        <f>S7+'2019.1분기'!S4</f>
        <v>599219</v>
      </c>
      <c r="T4" s="380">
        <f>T7+'2019.1분기'!T4</f>
        <v>857403</v>
      </c>
      <c r="U4" s="380">
        <f>U7+'2019.1분기'!U4</f>
        <v>314496</v>
      </c>
      <c r="V4" s="381">
        <f>V7+'2019.1분기'!V4</f>
        <v>327337</v>
      </c>
    </row>
    <row r="5" spans="1:22" ht="23.25" customHeight="1">
      <c r="A5" s="387" t="s">
        <v>4</v>
      </c>
      <c r="B5" s="433">
        <f>B4/181</f>
        <v>52948.209944751383</v>
      </c>
      <c r="C5" s="433">
        <f>C4/181</f>
        <v>155.66850828729281</v>
      </c>
      <c r="D5" s="433">
        <f t="shared" ref="D5:V5" si="0">D4/181</f>
        <v>1834.4309392265193</v>
      </c>
      <c r="E5" s="433">
        <f t="shared" si="0"/>
        <v>2238.5138121546961</v>
      </c>
      <c r="F5" s="433">
        <f t="shared" si="0"/>
        <v>4629.8784530386738</v>
      </c>
      <c r="G5" s="433">
        <f t="shared" si="0"/>
        <v>3284.6519337016575</v>
      </c>
      <c r="H5" s="433">
        <f t="shared" si="0"/>
        <v>5155.1767955801106</v>
      </c>
      <c r="I5" s="433">
        <f>I4/181</f>
        <v>2140.4088397790056</v>
      </c>
      <c r="J5" s="433">
        <f t="shared" si="0"/>
        <v>2433.8232044198894</v>
      </c>
      <c r="K5" s="433">
        <f t="shared" si="0"/>
        <v>1808.9392265193371</v>
      </c>
      <c r="L5" s="433">
        <f t="shared" si="0"/>
        <v>2654.6685082872928</v>
      </c>
      <c r="M5" s="433">
        <f t="shared" si="0"/>
        <v>2293.685082872928</v>
      </c>
      <c r="N5" s="433">
        <f t="shared" si="0"/>
        <v>2791.5801104972375</v>
      </c>
      <c r="O5" s="433">
        <f t="shared" si="0"/>
        <v>3368.7624309392263</v>
      </c>
      <c r="P5" s="433">
        <f t="shared" si="0"/>
        <v>4242.3867403314916</v>
      </c>
      <c r="Q5" s="433">
        <f t="shared" si="0"/>
        <v>1163.6298342541436</v>
      </c>
      <c r="R5" s="433">
        <f t="shared" si="0"/>
        <v>1158.3314917127072</v>
      </c>
      <c r="S5" s="433">
        <f t="shared" si="0"/>
        <v>3310.6022099447514</v>
      </c>
      <c r="T5" s="433">
        <f t="shared" si="0"/>
        <v>4737.0331491712705</v>
      </c>
      <c r="U5" s="433">
        <f t="shared" si="0"/>
        <v>1737.5469613259668</v>
      </c>
      <c r="V5" s="433">
        <f t="shared" si="0"/>
        <v>1808.4917127071824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0.2940014562337887</v>
      </c>
      <c r="D6" s="384">
        <f>D5/$B$5*100</f>
        <v>3.4645759339940851</v>
      </c>
      <c r="E6" s="384">
        <f t="shared" ref="E6:V6" si="1">E5/$B$5*100</f>
        <v>4.2277421927775558</v>
      </c>
      <c r="F6" s="384">
        <f>F5/$B$5*100</f>
        <v>8.7441642651747884</v>
      </c>
      <c r="G6" s="384">
        <f t="shared" si="1"/>
        <v>6.2035183760301162</v>
      </c>
      <c r="H6" s="384">
        <f t="shared" si="1"/>
        <v>9.7362626630045863</v>
      </c>
      <c r="I6" s="384">
        <f t="shared" si="1"/>
        <v>4.0424574164309002</v>
      </c>
      <c r="J6" s="384">
        <f t="shared" si="1"/>
        <v>4.5966109278471423</v>
      </c>
      <c r="K6" s="384">
        <f t="shared" si="1"/>
        <v>3.4164313173322913</v>
      </c>
      <c r="L6" s="384">
        <f t="shared" si="1"/>
        <v>5.0137077552901168</v>
      </c>
      <c r="M6" s="384">
        <f t="shared" si="1"/>
        <v>4.3319407497746676</v>
      </c>
      <c r="N6" s="384">
        <f t="shared" si="1"/>
        <v>5.2722842064162352</v>
      </c>
      <c r="O6" s="384">
        <f t="shared" si="1"/>
        <v>6.3623726551933464</v>
      </c>
      <c r="P6" s="384">
        <f t="shared" si="1"/>
        <v>8.0123327016308856</v>
      </c>
      <c r="Q6" s="384">
        <f t="shared" si="1"/>
        <v>2.1976754935970995</v>
      </c>
      <c r="R6" s="384">
        <f t="shared" si="1"/>
        <v>2.1876688426697788</v>
      </c>
      <c r="S6" s="384">
        <f t="shared" si="1"/>
        <v>6.2525290531996971</v>
      </c>
      <c r="T6" s="384">
        <f t="shared" si="1"/>
        <v>8.9465406934702987</v>
      </c>
      <c r="U6" s="384">
        <f t="shared" si="1"/>
        <v>3.2815971741802112</v>
      </c>
      <c r="V6" s="385">
        <f t="shared" si="1"/>
        <v>3.4155861257524034</v>
      </c>
    </row>
    <row r="7" spans="1:22" ht="23.25" customHeight="1" thickTop="1">
      <c r="A7" s="322" t="s">
        <v>70</v>
      </c>
      <c r="B7" s="323">
        <f>B10+B13+B16</f>
        <v>5000000</v>
      </c>
      <c r="C7" s="392">
        <f>C10+C13+C16</f>
        <v>14653</v>
      </c>
      <c r="D7" s="392">
        <f t="shared" ref="D7:U7" si="2">D10+D13+D16</f>
        <v>171854</v>
      </c>
      <c r="E7" s="392">
        <f t="shared" si="2"/>
        <v>212716</v>
      </c>
      <c r="F7" s="392">
        <f t="shared" si="2"/>
        <v>450511</v>
      </c>
      <c r="G7" s="392">
        <f t="shared" si="2"/>
        <v>307863</v>
      </c>
      <c r="H7" s="392">
        <f t="shared" si="2"/>
        <v>473346</v>
      </c>
      <c r="I7" s="392">
        <f t="shared" si="2"/>
        <v>202533</v>
      </c>
      <c r="J7" s="392">
        <f t="shared" si="2"/>
        <v>226448</v>
      </c>
      <c r="K7" s="392">
        <f t="shared" si="2"/>
        <v>169782</v>
      </c>
      <c r="L7" s="392">
        <f t="shared" si="2"/>
        <v>248871</v>
      </c>
      <c r="M7" s="392">
        <f t="shared" si="2"/>
        <v>216938</v>
      </c>
      <c r="N7" s="392">
        <f t="shared" si="2"/>
        <v>263745</v>
      </c>
      <c r="O7" s="392">
        <f t="shared" si="2"/>
        <v>322119</v>
      </c>
      <c r="P7" s="392">
        <f t="shared" si="2"/>
        <v>393422</v>
      </c>
      <c r="Q7" s="392">
        <f t="shared" si="2"/>
        <v>110977</v>
      </c>
      <c r="R7" s="392">
        <f t="shared" si="2"/>
        <v>107553</v>
      </c>
      <c r="S7" s="392">
        <f t="shared" si="2"/>
        <v>317101</v>
      </c>
      <c r="T7" s="392">
        <f t="shared" si="2"/>
        <v>447086</v>
      </c>
      <c r="U7" s="392">
        <f t="shared" si="2"/>
        <v>170473</v>
      </c>
      <c r="V7" s="471">
        <f>V10+V13+V16</f>
        <v>172009</v>
      </c>
    </row>
    <row r="8" spans="1:22" ht="23.25" customHeight="1">
      <c r="A8" s="306" t="s">
        <v>4</v>
      </c>
      <c r="B8" s="360">
        <f>B7/91</f>
        <v>54945.054945054944</v>
      </c>
      <c r="C8" s="360">
        <f t="shared" ref="C8:V8" si="3">C7/91</f>
        <v>161.02197802197801</v>
      </c>
      <c r="D8" s="360">
        <f t="shared" si="3"/>
        <v>1888.5054945054944</v>
      </c>
      <c r="E8" s="360">
        <f t="shared" si="3"/>
        <v>2337.5384615384614</v>
      </c>
      <c r="F8" s="360">
        <f t="shared" si="3"/>
        <v>4950.6703296703299</v>
      </c>
      <c r="G8" s="360">
        <f t="shared" si="3"/>
        <v>3383.1098901098903</v>
      </c>
      <c r="H8" s="360">
        <f t="shared" si="3"/>
        <v>5201.6043956043959</v>
      </c>
      <c r="I8" s="360">
        <f t="shared" si="3"/>
        <v>2225.6373626373625</v>
      </c>
      <c r="J8" s="360">
        <f t="shared" si="3"/>
        <v>2488.4395604395604</v>
      </c>
      <c r="K8" s="360">
        <f t="shared" si="3"/>
        <v>1865.7362637362637</v>
      </c>
      <c r="L8" s="360">
        <f t="shared" si="3"/>
        <v>2734.8461538461538</v>
      </c>
      <c r="M8" s="360">
        <f t="shared" si="3"/>
        <v>2383.934065934066</v>
      </c>
      <c r="N8" s="360">
        <f t="shared" si="3"/>
        <v>2898.2967032967031</v>
      </c>
      <c r="O8" s="360">
        <f t="shared" si="3"/>
        <v>3539.7692307692309</v>
      </c>
      <c r="P8" s="360">
        <f t="shared" si="3"/>
        <v>4323.3186813186812</v>
      </c>
      <c r="Q8" s="360">
        <f t="shared" si="3"/>
        <v>1219.5274725274726</v>
      </c>
      <c r="R8" s="360">
        <f t="shared" si="3"/>
        <v>1181.901098901099</v>
      </c>
      <c r="S8" s="360">
        <f t="shared" si="3"/>
        <v>3484.6263736263736</v>
      </c>
      <c r="T8" s="360">
        <f t="shared" si="3"/>
        <v>4913.0329670329675</v>
      </c>
      <c r="U8" s="360">
        <f t="shared" si="3"/>
        <v>1873.3296703296703</v>
      </c>
      <c r="V8" s="379">
        <f t="shared" si="3"/>
        <v>1890.2087912087911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0.29305999999999999</v>
      </c>
      <c r="D9" s="328">
        <f>D8/$B$8*100</f>
        <v>3.4370799999999999</v>
      </c>
      <c r="E9" s="328">
        <f t="shared" ref="E9:V9" si="4">E8/$B$8*100</f>
        <v>4.2543199999999999</v>
      </c>
      <c r="F9" s="328">
        <f>F8/$B$8*100</f>
        <v>9.0102200000000003</v>
      </c>
      <c r="G9" s="328">
        <f t="shared" si="4"/>
        <v>6.1572600000000008</v>
      </c>
      <c r="H9" s="328">
        <f t="shared" si="4"/>
        <v>9.4669200000000018</v>
      </c>
      <c r="I9" s="328">
        <f t="shared" si="4"/>
        <v>4.0506599999999997</v>
      </c>
      <c r="J9" s="328">
        <f t="shared" si="4"/>
        <v>4.5289599999999997</v>
      </c>
      <c r="K9" s="328">
        <f t="shared" si="4"/>
        <v>3.3956399999999998</v>
      </c>
      <c r="L9" s="328">
        <f t="shared" si="4"/>
        <v>4.9774199999999995</v>
      </c>
      <c r="M9" s="328">
        <f t="shared" si="4"/>
        <v>4.3387599999999997</v>
      </c>
      <c r="N9" s="328">
        <f t="shared" si="4"/>
        <v>5.2748999999999997</v>
      </c>
      <c r="O9" s="328">
        <f t="shared" si="4"/>
        <v>6.44238</v>
      </c>
      <c r="P9" s="328">
        <f t="shared" si="4"/>
        <v>7.8684400000000005</v>
      </c>
      <c r="Q9" s="328">
        <f t="shared" si="4"/>
        <v>2.2195399999999998</v>
      </c>
      <c r="R9" s="328">
        <f t="shared" si="4"/>
        <v>2.1510600000000002</v>
      </c>
      <c r="S9" s="328">
        <f t="shared" si="4"/>
        <v>6.3420199999999998</v>
      </c>
      <c r="T9" s="328">
        <f t="shared" si="4"/>
        <v>8.9417200000000001</v>
      </c>
      <c r="U9" s="328">
        <f t="shared" si="4"/>
        <v>3.4094600000000002</v>
      </c>
      <c r="V9" s="329">
        <f t="shared" si="4"/>
        <v>3.4401799999999998</v>
      </c>
    </row>
    <row r="10" spans="1:22" ht="23.25" customHeight="1">
      <c r="A10" s="451" t="s">
        <v>30</v>
      </c>
      <c r="B10" s="462">
        <v>1669180</v>
      </c>
      <c r="C10" s="452">
        <v>5043</v>
      </c>
      <c r="D10" s="452">
        <v>57039</v>
      </c>
      <c r="E10" s="452">
        <v>71038</v>
      </c>
      <c r="F10" s="452">
        <v>154422</v>
      </c>
      <c r="G10" s="452">
        <v>95980</v>
      </c>
      <c r="H10" s="452">
        <v>151930</v>
      </c>
      <c r="I10" s="452">
        <v>68127</v>
      </c>
      <c r="J10" s="452">
        <v>74824</v>
      </c>
      <c r="K10" s="452">
        <v>56612</v>
      </c>
      <c r="L10" s="452">
        <v>84045</v>
      </c>
      <c r="M10" s="452">
        <v>72542</v>
      </c>
      <c r="N10" s="452">
        <v>88358</v>
      </c>
      <c r="O10" s="452">
        <v>114423</v>
      </c>
      <c r="P10" s="452">
        <v>131524</v>
      </c>
      <c r="Q10" s="452">
        <v>38041</v>
      </c>
      <c r="R10" s="452">
        <v>36410</v>
      </c>
      <c r="S10" s="452">
        <v>105385</v>
      </c>
      <c r="T10" s="452">
        <v>147146</v>
      </c>
      <c r="U10" s="452">
        <v>55523</v>
      </c>
      <c r="V10" s="472">
        <v>60768</v>
      </c>
    </row>
    <row r="11" spans="1:22" ht="23.25" customHeight="1">
      <c r="A11" s="427" t="s">
        <v>4</v>
      </c>
      <c r="B11" s="463">
        <v>55639.333333333336</v>
      </c>
      <c r="C11" s="463">
        <v>168.1</v>
      </c>
      <c r="D11" s="463">
        <v>1901.3</v>
      </c>
      <c r="E11" s="463">
        <v>2367.9333333333334</v>
      </c>
      <c r="F11" s="463">
        <v>5147.3999999999996</v>
      </c>
      <c r="G11" s="463">
        <v>3199.3333333333335</v>
      </c>
      <c r="H11" s="463">
        <v>5064.333333333333</v>
      </c>
      <c r="I11" s="463">
        <v>2270.9</v>
      </c>
      <c r="J11" s="463">
        <v>2494.1333333333332</v>
      </c>
      <c r="K11" s="463">
        <v>1887.0666666666666</v>
      </c>
      <c r="L11" s="463">
        <v>2801.5</v>
      </c>
      <c r="M11" s="463">
        <v>2418.0666666666666</v>
      </c>
      <c r="N11" s="463">
        <v>2945.2666666666669</v>
      </c>
      <c r="O11" s="463">
        <v>3814.1</v>
      </c>
      <c r="P11" s="463">
        <v>4384.1333333333332</v>
      </c>
      <c r="Q11" s="463">
        <v>1268.0333333333333</v>
      </c>
      <c r="R11" s="463">
        <v>1213.6666666666667</v>
      </c>
      <c r="S11" s="463">
        <v>3512.8333333333335</v>
      </c>
      <c r="T11" s="463">
        <v>4904.8666666666668</v>
      </c>
      <c r="U11" s="463">
        <v>1850.7666666666667</v>
      </c>
      <c r="V11" s="473">
        <v>2025.6</v>
      </c>
    </row>
    <row r="12" spans="1:22" ht="23.25" customHeight="1">
      <c r="A12" s="430" t="s">
        <v>5</v>
      </c>
      <c r="B12" s="464">
        <v>100</v>
      </c>
      <c r="C12" s="458">
        <f>C11/$B$11*100</f>
        <v>0.30212439641021338</v>
      </c>
      <c r="D12" s="458">
        <f t="shared" ref="D12:Q12" si="5">D11/$B$11*100</f>
        <v>3.41718688218167</v>
      </c>
      <c r="E12" s="458">
        <f t="shared" si="5"/>
        <v>4.2558621598629269</v>
      </c>
      <c r="F12" s="458">
        <f t="shared" si="5"/>
        <v>9.251368935645047</v>
      </c>
      <c r="G12" s="458">
        <f t="shared" si="5"/>
        <v>5.7501288057609123</v>
      </c>
      <c r="H12" s="458">
        <f t="shared" si="5"/>
        <v>9.1020740722989721</v>
      </c>
      <c r="I12" s="458">
        <f t="shared" si="5"/>
        <v>4.0814651505529662</v>
      </c>
      <c r="J12" s="458">
        <f t="shared" si="5"/>
        <v>4.48268011838148</v>
      </c>
      <c r="K12" s="458">
        <f t="shared" si="5"/>
        <v>3.3916054589678764</v>
      </c>
      <c r="L12" s="458">
        <f t="shared" si="5"/>
        <v>5.0351070585556972</v>
      </c>
      <c r="M12" s="458">
        <f t="shared" si="5"/>
        <v>4.3459662828454686</v>
      </c>
      <c r="N12" s="458">
        <f t="shared" si="5"/>
        <v>5.2934974059118849</v>
      </c>
      <c r="O12" s="458">
        <f t="shared" si="5"/>
        <v>6.8550425957655854</v>
      </c>
      <c r="P12" s="458">
        <f t="shared" si="5"/>
        <v>7.8795576270983352</v>
      </c>
      <c r="Q12" s="458">
        <f t="shared" si="5"/>
        <v>2.2790232329646889</v>
      </c>
      <c r="R12" s="458">
        <f>R11/$B$11*100</f>
        <v>2.181310583639871</v>
      </c>
      <c r="S12" s="458">
        <f>S11/$B$11*100</f>
        <v>6.3135791226829943</v>
      </c>
      <c r="T12" s="458">
        <f>T11/$B$11*100</f>
        <v>8.8154662768545027</v>
      </c>
      <c r="U12" s="458">
        <f>U11/$B$11*100</f>
        <v>3.326363843324267</v>
      </c>
      <c r="V12" s="474">
        <f>V11/$B$11*100</f>
        <v>3.6405899902946355</v>
      </c>
    </row>
    <row r="13" spans="1:22" ht="23.25" customHeight="1">
      <c r="A13" s="425" t="s">
        <v>77</v>
      </c>
      <c r="B13" s="465">
        <v>1767026</v>
      </c>
      <c r="C13" s="456">
        <v>5079</v>
      </c>
      <c r="D13" s="456">
        <v>59872</v>
      </c>
      <c r="E13" s="456">
        <v>74527</v>
      </c>
      <c r="F13" s="456">
        <v>159798</v>
      </c>
      <c r="G13" s="456">
        <v>115051</v>
      </c>
      <c r="H13" s="456">
        <v>171159</v>
      </c>
      <c r="I13" s="456">
        <v>70991</v>
      </c>
      <c r="J13" s="456">
        <v>79353</v>
      </c>
      <c r="K13" s="456">
        <v>59496</v>
      </c>
      <c r="L13" s="456">
        <v>86434</v>
      </c>
      <c r="M13" s="456">
        <v>76117</v>
      </c>
      <c r="N13" s="456">
        <v>93072</v>
      </c>
      <c r="O13" s="456">
        <v>111016</v>
      </c>
      <c r="P13" s="456">
        <v>138348</v>
      </c>
      <c r="Q13" s="456">
        <v>38192</v>
      </c>
      <c r="R13" s="456">
        <v>37061</v>
      </c>
      <c r="S13" s="456">
        <v>114594</v>
      </c>
      <c r="T13" s="456">
        <v>157087</v>
      </c>
      <c r="U13" s="456">
        <v>61367</v>
      </c>
      <c r="V13" s="475">
        <v>58412</v>
      </c>
    </row>
    <row r="14" spans="1:22" ht="23.25" customHeight="1">
      <c r="A14" s="427" t="s">
        <v>4</v>
      </c>
      <c r="B14" s="466">
        <v>57000.838709677417</v>
      </c>
      <c r="C14" s="466">
        <v>163.83870967741936</v>
      </c>
      <c r="D14" s="466">
        <v>1931.3548387096773</v>
      </c>
      <c r="E14" s="466">
        <v>2404.0967741935483</v>
      </c>
      <c r="F14" s="466">
        <v>5154.7741935483873</v>
      </c>
      <c r="G14" s="466">
        <v>3711.3225806451615</v>
      </c>
      <c r="H14" s="466">
        <v>5521.2580645161288</v>
      </c>
      <c r="I14" s="466">
        <v>2290.0322580645161</v>
      </c>
      <c r="J14" s="466">
        <v>2559.7741935483873</v>
      </c>
      <c r="K14" s="466">
        <v>1919.2258064516129</v>
      </c>
      <c r="L14" s="466">
        <v>2788.1935483870966</v>
      </c>
      <c r="M14" s="466">
        <v>2455.3870967741937</v>
      </c>
      <c r="N14" s="466">
        <v>3102.4</v>
      </c>
      <c r="O14" s="466">
        <v>3581.1612903225805</v>
      </c>
      <c r="P14" s="466">
        <v>4462.8387096774195</v>
      </c>
      <c r="Q14" s="466">
        <v>1232</v>
      </c>
      <c r="R14" s="466">
        <v>1195.516129032258</v>
      </c>
      <c r="S14" s="466">
        <v>3696.5806451612902</v>
      </c>
      <c r="T14" s="466">
        <v>5067.322580645161</v>
      </c>
      <c r="U14" s="466">
        <v>1979.5806451612902</v>
      </c>
      <c r="V14" s="476">
        <v>1884.258064516129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0.2874321034325471</v>
      </c>
      <c r="D15" s="460">
        <f t="shared" ref="D15:R15" si="6">D14/$B$14*100</f>
        <v>3.3882919662755389</v>
      </c>
      <c r="E15" s="460">
        <f t="shared" si="6"/>
        <v>4.2176515795466507</v>
      </c>
      <c r="F15" s="460">
        <f t="shared" si="6"/>
        <v>9.0433304320366545</v>
      </c>
      <c r="G15" s="460">
        <f t="shared" si="6"/>
        <v>6.5109964426103524</v>
      </c>
      <c r="H15" s="460">
        <f t="shared" si="6"/>
        <v>9.6862751312091611</v>
      </c>
      <c r="I15" s="460">
        <f t="shared" si="6"/>
        <v>4.017541337818459</v>
      </c>
      <c r="J15" s="460">
        <f t="shared" si="6"/>
        <v>4.4907658404573567</v>
      </c>
      <c r="K15" s="460">
        <f t="shared" si="6"/>
        <v>3.3670132754130391</v>
      </c>
      <c r="L15" s="460">
        <f t="shared" si="6"/>
        <v>4.8914956542801296</v>
      </c>
      <c r="M15" s="460">
        <f t="shared" si="6"/>
        <v>4.3076332776088186</v>
      </c>
      <c r="N15" s="460">
        <f t="shared" si="6"/>
        <v>5.4427269321447449</v>
      </c>
      <c r="O15" s="460">
        <f t="shared" si="6"/>
        <v>6.282646661679002</v>
      </c>
      <c r="P15" s="460">
        <f t="shared" si="6"/>
        <v>7.8294263921413725</v>
      </c>
      <c r="Q15" s="460">
        <f t="shared" si="6"/>
        <v>2.1613717059058555</v>
      </c>
      <c r="R15" s="460">
        <f t="shared" si="6"/>
        <v>2.0973658565295588</v>
      </c>
      <c r="S15" s="460">
        <f>S14/$B$14*100</f>
        <v>6.4851337784503453</v>
      </c>
      <c r="T15" s="460">
        <f>T14/$B$14*100</f>
        <v>8.8899088072275099</v>
      </c>
      <c r="U15" s="460">
        <f>U14/$B$14*100</f>
        <v>3.472897399359149</v>
      </c>
      <c r="V15" s="477">
        <f>V14/$B$14*100</f>
        <v>3.3056672623945542</v>
      </c>
    </row>
    <row r="16" spans="1:22" ht="23.25" customHeight="1">
      <c r="A16" s="425" t="s">
        <v>80</v>
      </c>
      <c r="B16" s="465">
        <v>1563794</v>
      </c>
      <c r="C16" s="456">
        <v>4531</v>
      </c>
      <c r="D16" s="456">
        <v>54943</v>
      </c>
      <c r="E16" s="456">
        <v>67151</v>
      </c>
      <c r="F16" s="456">
        <v>136291</v>
      </c>
      <c r="G16" s="456">
        <v>96832</v>
      </c>
      <c r="H16" s="456">
        <v>150257</v>
      </c>
      <c r="I16" s="456">
        <v>63415</v>
      </c>
      <c r="J16" s="456">
        <v>72271</v>
      </c>
      <c r="K16" s="456">
        <v>53674</v>
      </c>
      <c r="L16" s="456">
        <v>78392</v>
      </c>
      <c r="M16" s="456">
        <v>68279</v>
      </c>
      <c r="N16" s="456">
        <v>82315</v>
      </c>
      <c r="O16" s="456">
        <v>96680</v>
      </c>
      <c r="P16" s="456">
        <v>123550</v>
      </c>
      <c r="Q16" s="456">
        <v>34744</v>
      </c>
      <c r="R16" s="456">
        <v>34082</v>
      </c>
      <c r="S16" s="456">
        <v>97122</v>
      </c>
      <c r="T16" s="456">
        <v>142853</v>
      </c>
      <c r="U16" s="456">
        <v>53583</v>
      </c>
      <c r="V16" s="475">
        <v>52829</v>
      </c>
    </row>
    <row r="17" spans="1:22" ht="23.25" customHeight="1">
      <c r="A17" s="427" t="s">
        <v>4</v>
      </c>
      <c r="B17" s="466">
        <v>52126.466666666667</v>
      </c>
      <c r="C17" s="466">
        <v>151.03333333333333</v>
      </c>
      <c r="D17" s="466">
        <v>1831.4333333333334</v>
      </c>
      <c r="E17" s="466">
        <v>2238.3666666666668</v>
      </c>
      <c r="F17" s="466">
        <v>4543.0333333333338</v>
      </c>
      <c r="G17" s="466">
        <v>3227.7333333333331</v>
      </c>
      <c r="H17" s="466">
        <v>5008.5666666666666</v>
      </c>
      <c r="I17" s="466">
        <v>2113.8333333333335</v>
      </c>
      <c r="J17" s="466">
        <v>2409.0333333333333</v>
      </c>
      <c r="K17" s="466">
        <v>1789.1333333333334</v>
      </c>
      <c r="L17" s="466">
        <v>2613.0666666666666</v>
      </c>
      <c r="M17" s="466">
        <v>2275.9666666666667</v>
      </c>
      <c r="N17" s="466">
        <v>2743.8333333333335</v>
      </c>
      <c r="O17" s="466">
        <v>3222.6666666666665</v>
      </c>
      <c r="P17" s="466">
        <v>4118.333333333333</v>
      </c>
      <c r="Q17" s="466">
        <v>1158.1333333333334</v>
      </c>
      <c r="R17" s="466">
        <v>1136.0666666666666</v>
      </c>
      <c r="S17" s="466">
        <v>3237.4</v>
      </c>
      <c r="T17" s="466">
        <v>4761.7666666666664</v>
      </c>
      <c r="U17" s="466">
        <v>1786.1</v>
      </c>
      <c r="V17" s="476">
        <v>1760.9666666666667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0.28974404557121974</v>
      </c>
      <c r="D18" s="453">
        <f t="shared" ref="D18:R18" si="7">D17/$B$17*100</f>
        <v>3.5134423076185231</v>
      </c>
      <c r="E18" s="453">
        <f t="shared" si="7"/>
        <v>4.2941077916912329</v>
      </c>
      <c r="F18" s="453">
        <f t="shared" si="7"/>
        <v>8.7154062491606954</v>
      </c>
      <c r="G18" s="453">
        <f t="shared" si="7"/>
        <v>6.1921199339554951</v>
      </c>
      <c r="H18" s="453">
        <f t="shared" si="7"/>
        <v>9.6084906323978725</v>
      </c>
      <c r="I18" s="453">
        <f t="shared" si="7"/>
        <v>4.0552016442063339</v>
      </c>
      <c r="J18" s="453">
        <f t="shared" si="7"/>
        <v>4.621516644775463</v>
      </c>
      <c r="K18" s="453">
        <f t="shared" si="7"/>
        <v>3.4322935118052635</v>
      </c>
      <c r="L18" s="453">
        <f t="shared" si="7"/>
        <v>5.0129364865193242</v>
      </c>
      <c r="M18" s="453">
        <f t="shared" si="7"/>
        <v>4.3662400546363518</v>
      </c>
      <c r="N18" s="453">
        <f t="shared" si="7"/>
        <v>5.2638007307867918</v>
      </c>
      <c r="O18" s="453">
        <f t="shared" si="7"/>
        <v>6.1823999836295576</v>
      </c>
      <c r="P18" s="453">
        <f t="shared" si="7"/>
        <v>7.9006569919055831</v>
      </c>
      <c r="Q18" s="453">
        <f t="shared" si="7"/>
        <v>2.2217760139762657</v>
      </c>
      <c r="R18" s="453">
        <f t="shared" si="7"/>
        <v>2.1794430724251401</v>
      </c>
      <c r="S18" s="453">
        <f>S17/$B$17*100</f>
        <v>6.210664576024719</v>
      </c>
      <c r="T18" s="453">
        <f>T17/$B$17*100</f>
        <v>9.1350267362581015</v>
      </c>
      <c r="U18" s="453">
        <f>U17/$B$17*100</f>
        <v>3.4264743310180235</v>
      </c>
      <c r="V18" s="478">
        <f>V17/$B$17*100</f>
        <v>3.3782582616380417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6" t="s">
        <v>176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14254929</v>
      </c>
      <c r="C4" s="380">
        <f>C7+'2019.2분기'!C4</f>
        <v>42311</v>
      </c>
      <c r="D4" s="380">
        <f>D7+'2019.2분기'!D4</f>
        <v>501609</v>
      </c>
      <c r="E4" s="380">
        <f>E7+'2019.2분기'!E4</f>
        <v>608043</v>
      </c>
      <c r="F4" s="380">
        <f>F7+'2019.2분기'!F4</f>
        <v>1236966</v>
      </c>
      <c r="G4" s="380">
        <f>G7+'2019.2분기'!G4</f>
        <v>894958</v>
      </c>
      <c r="H4" s="380">
        <f>H7+'2019.2분기'!H4</f>
        <v>1389508</v>
      </c>
      <c r="I4" s="380">
        <f>I7+'2019.2분기'!I4</f>
        <v>573408</v>
      </c>
      <c r="J4" s="380">
        <f>J7+'2019.2분기'!J4</f>
        <v>662434</v>
      </c>
      <c r="K4" s="380">
        <f>K7+'2019.2분기'!K4</f>
        <v>485139</v>
      </c>
      <c r="L4" s="380">
        <f>L7+'2019.2분기'!L4</f>
        <v>710405</v>
      </c>
      <c r="M4" s="380">
        <f>M7+'2019.2분기'!M4</f>
        <v>619019</v>
      </c>
      <c r="N4" s="380">
        <f>N7+'2019.2분기'!N4</f>
        <v>746202</v>
      </c>
      <c r="O4" s="380">
        <f>O7+'2019.2분기'!O4</f>
        <v>893941</v>
      </c>
      <c r="P4" s="380">
        <f>P7+'2019.2분기'!P4</f>
        <v>1138781</v>
      </c>
      <c r="Q4" s="380">
        <f>Q7+'2019.2분기'!Q4</f>
        <v>309418</v>
      </c>
      <c r="R4" s="380">
        <f>R7+'2019.2분기'!R4</f>
        <v>311704</v>
      </c>
      <c r="S4" s="380">
        <f>S7+'2019.2분기'!S4</f>
        <v>887783</v>
      </c>
      <c r="T4" s="380">
        <f>T7+'2019.2분기'!T4</f>
        <v>1284741</v>
      </c>
      <c r="U4" s="380">
        <f>U7+'2019.2분기'!U4</f>
        <v>472103</v>
      </c>
      <c r="V4" s="380">
        <f>V7+'2019.2분기'!V4</f>
        <v>486456</v>
      </c>
    </row>
    <row r="5" spans="1:22" ht="23.25" customHeight="1">
      <c r="A5" s="387" t="s">
        <v>4</v>
      </c>
      <c r="B5" s="433">
        <f>B4/273</f>
        <v>52215.857142857145</v>
      </c>
      <c r="C5" s="433">
        <f t="shared" ref="C5:U5" si="0">C4/273</f>
        <v>154.98534798534797</v>
      </c>
      <c r="D5" s="433">
        <f t="shared" si="0"/>
        <v>1837.3956043956043</v>
      </c>
      <c r="E5" s="433">
        <f t="shared" si="0"/>
        <v>2227.2637362637361</v>
      </c>
      <c r="F5" s="433">
        <f t="shared" si="0"/>
        <v>4531.0109890109889</v>
      </c>
      <c r="G5" s="433">
        <f t="shared" si="0"/>
        <v>3278.2344322344325</v>
      </c>
      <c r="H5" s="433">
        <f t="shared" si="0"/>
        <v>5089.7728937728934</v>
      </c>
      <c r="I5" s="433">
        <f t="shared" si="0"/>
        <v>2100.3956043956046</v>
      </c>
      <c r="J5" s="433">
        <f t="shared" si="0"/>
        <v>2426.4981684981685</v>
      </c>
      <c r="K5" s="433">
        <f t="shared" si="0"/>
        <v>1777.065934065934</v>
      </c>
      <c r="L5" s="433">
        <f t="shared" si="0"/>
        <v>2602.2161172161173</v>
      </c>
      <c r="M5" s="433">
        <f t="shared" si="0"/>
        <v>2267.4688644688645</v>
      </c>
      <c r="N5" s="433">
        <f t="shared" si="0"/>
        <v>2733.3406593406594</v>
      </c>
      <c r="O5" s="433">
        <f t="shared" si="0"/>
        <v>3274.5091575091574</v>
      </c>
      <c r="P5" s="433">
        <f t="shared" si="0"/>
        <v>4171.3589743589746</v>
      </c>
      <c r="Q5" s="433">
        <f t="shared" si="0"/>
        <v>1133.3992673992675</v>
      </c>
      <c r="R5" s="433">
        <f t="shared" si="0"/>
        <v>1141.7728937728937</v>
      </c>
      <c r="S5" s="433">
        <f t="shared" si="0"/>
        <v>3251.9523809523807</v>
      </c>
      <c r="T5" s="433">
        <f t="shared" si="0"/>
        <v>4706.0109890109889</v>
      </c>
      <c r="U5" s="433">
        <f t="shared" si="0"/>
        <v>1729.3150183150183</v>
      </c>
      <c r="V5" s="433">
        <f>V4/273</f>
        <v>1781.8901098901099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0.2968166309351663</v>
      </c>
      <c r="D6" s="384">
        <f>D5/$B$5*100</f>
        <v>3.5188460075809567</v>
      </c>
      <c r="E6" s="384">
        <f t="shared" ref="E6:V6" si="1">E5/$B$5*100</f>
        <v>4.2654930094706183</v>
      </c>
      <c r="F6" s="384">
        <f>F5/$B$5*100</f>
        <v>8.6774616695740807</v>
      </c>
      <c r="G6" s="384">
        <f t="shared" si="1"/>
        <v>6.2782354089592456</v>
      </c>
      <c r="H6" s="384">
        <f t="shared" si="1"/>
        <v>9.7475617030432069</v>
      </c>
      <c r="I6" s="384">
        <f t="shared" si="1"/>
        <v>4.0225244194481782</v>
      </c>
      <c r="J6" s="384">
        <f t="shared" si="1"/>
        <v>4.6470522582048641</v>
      </c>
      <c r="K6" s="384">
        <f t="shared" si="1"/>
        <v>3.4033070245386696</v>
      </c>
      <c r="L6" s="384">
        <f t="shared" si="1"/>
        <v>4.9835744534399291</v>
      </c>
      <c r="M6" s="384">
        <f t="shared" si="1"/>
        <v>4.3424909376960068</v>
      </c>
      <c r="N6" s="384">
        <f t="shared" si="1"/>
        <v>5.2346946098433742</v>
      </c>
      <c r="O6" s="384">
        <f t="shared" si="1"/>
        <v>6.2711010345965237</v>
      </c>
      <c r="P6" s="384">
        <f t="shared" si="1"/>
        <v>7.988682370848708</v>
      </c>
      <c r="Q6" s="384">
        <f t="shared" si="1"/>
        <v>2.1706035856088794</v>
      </c>
      <c r="R6" s="384">
        <f t="shared" si="1"/>
        <v>2.1866401439109238</v>
      </c>
      <c r="S6" s="384">
        <f t="shared" si="1"/>
        <v>6.2279019418476222</v>
      </c>
      <c r="T6" s="384">
        <f t="shared" si="1"/>
        <v>9.0126089018051214</v>
      </c>
      <c r="U6" s="384">
        <f t="shared" si="1"/>
        <v>3.3118579545362867</v>
      </c>
      <c r="V6" s="385">
        <f t="shared" si="1"/>
        <v>3.4125459341116327</v>
      </c>
    </row>
    <row r="7" spans="1:22" ht="23.25" customHeight="1" thickTop="1">
      <c r="A7" s="322" t="s">
        <v>70</v>
      </c>
      <c r="B7" s="323">
        <f>B10+B13+B16</f>
        <v>4671303</v>
      </c>
      <c r="C7" s="392">
        <f>C10+C13+C16</f>
        <v>14135</v>
      </c>
      <c r="D7" s="392">
        <f t="shared" ref="D7:U7" si="2">D10+D13+D16</f>
        <v>169577</v>
      </c>
      <c r="E7" s="392">
        <f t="shared" si="2"/>
        <v>202872</v>
      </c>
      <c r="F7" s="392">
        <f t="shared" si="2"/>
        <v>398958</v>
      </c>
      <c r="G7" s="392">
        <f t="shared" si="2"/>
        <v>300436</v>
      </c>
      <c r="H7" s="392">
        <f t="shared" si="2"/>
        <v>456421</v>
      </c>
      <c r="I7" s="392">
        <f t="shared" si="2"/>
        <v>185994</v>
      </c>
      <c r="J7" s="392">
        <f t="shared" si="2"/>
        <v>221912</v>
      </c>
      <c r="K7" s="392">
        <f t="shared" si="2"/>
        <v>157721</v>
      </c>
      <c r="L7" s="392">
        <f t="shared" si="2"/>
        <v>229910</v>
      </c>
      <c r="M7" s="392">
        <f t="shared" si="2"/>
        <v>203862</v>
      </c>
      <c r="N7" s="392">
        <f t="shared" si="2"/>
        <v>240926</v>
      </c>
      <c r="O7" s="392">
        <f t="shared" si="2"/>
        <v>284195</v>
      </c>
      <c r="P7" s="392">
        <f t="shared" si="2"/>
        <v>370909</v>
      </c>
      <c r="Q7" s="392">
        <f t="shared" si="2"/>
        <v>98801</v>
      </c>
      <c r="R7" s="392">
        <f t="shared" si="2"/>
        <v>102046</v>
      </c>
      <c r="S7" s="392">
        <f t="shared" si="2"/>
        <v>288564</v>
      </c>
      <c r="T7" s="392">
        <f t="shared" si="2"/>
        <v>427338</v>
      </c>
      <c r="U7" s="392">
        <f t="shared" si="2"/>
        <v>157607</v>
      </c>
      <c r="V7" s="471">
        <f>V10+V13+V16</f>
        <v>159119</v>
      </c>
    </row>
    <row r="8" spans="1:22" ht="23.25" customHeight="1">
      <c r="A8" s="306" t="s">
        <v>4</v>
      </c>
      <c r="B8" s="360">
        <f>B7/92</f>
        <v>50775.032608695656</v>
      </c>
      <c r="C8" s="360">
        <f>C7/92</f>
        <v>153.64130434782609</v>
      </c>
      <c r="D8" s="360">
        <f t="shared" ref="D8:V8" si="3">D7/92</f>
        <v>1843.2282608695652</v>
      </c>
      <c r="E8" s="360">
        <f t="shared" si="3"/>
        <v>2205.1304347826085</v>
      </c>
      <c r="F8" s="360">
        <f t="shared" si="3"/>
        <v>4336.5</v>
      </c>
      <c r="G8" s="360">
        <f t="shared" si="3"/>
        <v>3265.608695652174</v>
      </c>
      <c r="H8" s="360">
        <f t="shared" si="3"/>
        <v>4961.097826086957</v>
      </c>
      <c r="I8" s="360">
        <f t="shared" si="3"/>
        <v>2021.6739130434783</v>
      </c>
      <c r="J8" s="360">
        <f t="shared" si="3"/>
        <v>2412.086956521739</v>
      </c>
      <c r="K8" s="360">
        <f t="shared" si="3"/>
        <v>1714.358695652174</v>
      </c>
      <c r="L8" s="360">
        <f t="shared" si="3"/>
        <v>2499.021739130435</v>
      </c>
      <c r="M8" s="360">
        <f t="shared" si="3"/>
        <v>2215.891304347826</v>
      </c>
      <c r="N8" s="360">
        <f t="shared" si="3"/>
        <v>2618.7608695652175</v>
      </c>
      <c r="O8" s="360">
        <f t="shared" si="3"/>
        <v>3089.0760869565215</v>
      </c>
      <c r="P8" s="360">
        <f t="shared" si="3"/>
        <v>4031.6195652173915</v>
      </c>
      <c r="Q8" s="360">
        <f t="shared" si="3"/>
        <v>1073.9239130434783</v>
      </c>
      <c r="R8" s="360">
        <f t="shared" si="3"/>
        <v>1109.195652173913</v>
      </c>
      <c r="S8" s="360">
        <f t="shared" si="3"/>
        <v>3136.5652173913045</v>
      </c>
      <c r="T8" s="360">
        <f t="shared" si="3"/>
        <v>4644.978260869565</v>
      </c>
      <c r="U8" s="360">
        <f t="shared" si="3"/>
        <v>1713.1195652173913</v>
      </c>
      <c r="V8" s="360">
        <f t="shared" si="3"/>
        <v>1729.554347826087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0.30259223176060301</v>
      </c>
      <c r="D9" s="328">
        <f>D8/$B$8*100</f>
        <v>3.6301862670865064</v>
      </c>
      <c r="E9" s="328">
        <f t="shared" ref="E9:V9" si="4">E8/$B$8*100</f>
        <v>4.3429424295533803</v>
      </c>
      <c r="F9" s="328">
        <f>F8/$B$8*100</f>
        <v>8.5406148990977453</v>
      </c>
      <c r="G9" s="328">
        <f t="shared" si="4"/>
        <v>6.4315245660579068</v>
      </c>
      <c r="H9" s="328">
        <f t="shared" si="4"/>
        <v>9.7707427670609253</v>
      </c>
      <c r="I9" s="328">
        <f t="shared" si="4"/>
        <v>3.98162996491557</v>
      </c>
      <c r="J9" s="328">
        <f t="shared" si="4"/>
        <v>4.7505374838669203</v>
      </c>
      <c r="K9" s="328">
        <f t="shared" si="4"/>
        <v>3.3763812794845465</v>
      </c>
      <c r="L9" s="328">
        <f t="shared" si="4"/>
        <v>4.9217530954425355</v>
      </c>
      <c r="M9" s="328">
        <f t="shared" si="4"/>
        <v>4.3641356597934235</v>
      </c>
      <c r="N9" s="328">
        <f t="shared" si="4"/>
        <v>5.157575948295368</v>
      </c>
      <c r="O9" s="328">
        <f t="shared" si="4"/>
        <v>6.0838485536048506</v>
      </c>
      <c r="P9" s="328">
        <f t="shared" si="4"/>
        <v>7.9401614495998221</v>
      </c>
      <c r="Q9" s="328">
        <f t="shared" si="4"/>
        <v>2.115062970652942</v>
      </c>
      <c r="R9" s="328">
        <f t="shared" si="4"/>
        <v>2.1845296697730805</v>
      </c>
      <c r="S9" s="328">
        <f t="shared" si="4"/>
        <v>6.1773770616035826</v>
      </c>
      <c r="T9" s="328">
        <f t="shared" si="4"/>
        <v>9.1481541659789549</v>
      </c>
      <c r="U9" s="328">
        <f t="shared" si="4"/>
        <v>3.3739408469114505</v>
      </c>
      <c r="V9" s="329">
        <f t="shared" si="4"/>
        <v>3.4063086894598782</v>
      </c>
    </row>
    <row r="10" spans="1:22" ht="23.25" customHeight="1">
      <c r="A10" s="451" t="s">
        <v>97</v>
      </c>
      <c r="B10" s="462">
        <v>1626697</v>
      </c>
      <c r="C10" s="452">
        <v>4883</v>
      </c>
      <c r="D10" s="452">
        <v>58067</v>
      </c>
      <c r="E10" s="452">
        <v>68860</v>
      </c>
      <c r="F10" s="452">
        <v>133184</v>
      </c>
      <c r="G10" s="452">
        <v>106548</v>
      </c>
      <c r="H10" s="452">
        <v>162070</v>
      </c>
      <c r="I10" s="452">
        <v>66234</v>
      </c>
      <c r="J10" s="452">
        <v>75425</v>
      </c>
      <c r="K10" s="452">
        <v>55825</v>
      </c>
      <c r="L10" s="452">
        <v>80115</v>
      </c>
      <c r="M10" s="452">
        <v>71359</v>
      </c>
      <c r="N10" s="452">
        <v>84493</v>
      </c>
      <c r="O10" s="452">
        <v>101154</v>
      </c>
      <c r="P10" s="452">
        <v>130851</v>
      </c>
      <c r="Q10" s="452">
        <v>35032</v>
      </c>
      <c r="R10" s="452">
        <v>36584</v>
      </c>
      <c r="S10" s="452">
        <v>100922</v>
      </c>
      <c r="T10" s="452">
        <v>143373</v>
      </c>
      <c r="U10" s="452">
        <v>54844</v>
      </c>
      <c r="V10" s="472">
        <v>56874</v>
      </c>
    </row>
    <row r="11" spans="1:22" ht="23.25" customHeight="1">
      <c r="A11" s="427" t="s">
        <v>4</v>
      </c>
      <c r="B11" s="463">
        <v>52474.096774193546</v>
      </c>
      <c r="C11" s="463">
        <v>157.51612903225808</v>
      </c>
      <c r="D11" s="463">
        <v>1873.1290322580646</v>
      </c>
      <c r="E11" s="463">
        <v>2221.2903225806454</v>
      </c>
      <c r="F11" s="463">
        <v>4296.2580645161288</v>
      </c>
      <c r="G11" s="463">
        <v>3437.0322580645161</v>
      </c>
      <c r="H11" s="463">
        <v>5228.0645161290322</v>
      </c>
      <c r="I11" s="463">
        <v>2136.5806451612902</v>
      </c>
      <c r="J11" s="463">
        <v>2433.0645161290322</v>
      </c>
      <c r="K11" s="463">
        <v>1800.8064516129032</v>
      </c>
      <c r="L11" s="463">
        <v>2584.3548387096776</v>
      </c>
      <c r="M11" s="463">
        <v>2301.9032258064517</v>
      </c>
      <c r="N11" s="463">
        <v>2725.5806451612902</v>
      </c>
      <c r="O11" s="463">
        <v>3263.0322580645161</v>
      </c>
      <c r="P11" s="463">
        <v>4221</v>
      </c>
      <c r="Q11" s="463">
        <v>1130.0645161290322</v>
      </c>
      <c r="R11" s="463">
        <v>1180.1290322580646</v>
      </c>
      <c r="S11" s="463">
        <v>3255.5483870967741</v>
      </c>
      <c r="T11" s="463">
        <v>4624.9354838709678</v>
      </c>
      <c r="U11" s="463">
        <v>1769.1612903225807</v>
      </c>
      <c r="V11" s="473">
        <v>1834.6451612903227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0.3001788286324989</v>
      </c>
      <c r="D12" s="458">
        <f t="shared" ref="D12:Q12" si="5">D11/$B$11*100</f>
        <v>3.569626058202604</v>
      </c>
      <c r="E12" s="458">
        <f t="shared" si="5"/>
        <v>4.2331177840741097</v>
      </c>
      <c r="F12" s="458">
        <f t="shared" si="5"/>
        <v>8.1873883089475168</v>
      </c>
      <c r="G12" s="458">
        <f t="shared" si="5"/>
        <v>6.5499598265688075</v>
      </c>
      <c r="H12" s="458">
        <f t="shared" si="5"/>
        <v>9.9631338841837174</v>
      </c>
      <c r="I12" s="458">
        <f t="shared" si="5"/>
        <v>4.0716863681435447</v>
      </c>
      <c r="J12" s="458">
        <f t="shared" si="5"/>
        <v>4.6366963239005177</v>
      </c>
      <c r="K12" s="458">
        <f t="shared" si="5"/>
        <v>3.4318007594530511</v>
      </c>
      <c r="L12" s="458">
        <f t="shared" si="5"/>
        <v>4.9250106196790187</v>
      </c>
      <c r="M12" s="458">
        <f t="shared" si="5"/>
        <v>4.3867419685411608</v>
      </c>
      <c r="N12" s="458">
        <f t="shared" si="5"/>
        <v>5.1941449452479471</v>
      </c>
      <c r="O12" s="458">
        <f t="shared" si="5"/>
        <v>6.2183676492917863</v>
      </c>
      <c r="P12" s="458">
        <f t="shared" si="5"/>
        <v>8.0439688522201731</v>
      </c>
      <c r="Q12" s="458">
        <f t="shared" si="5"/>
        <v>2.1535663986593692</v>
      </c>
      <c r="R12" s="458">
        <f>R11/$B$11*100</f>
        <v>2.2489744555992912</v>
      </c>
      <c r="S12" s="458">
        <f>S11/$B$11*100</f>
        <v>6.2041056201615916</v>
      </c>
      <c r="T12" s="458">
        <f>T11/$B$11*100</f>
        <v>8.8137495796697252</v>
      </c>
      <c r="U12" s="458">
        <f>U11/$B$11*100</f>
        <v>3.3714945069671862</v>
      </c>
      <c r="V12" s="474">
        <f>V11/$B$11*100</f>
        <v>3.4962872618563878</v>
      </c>
    </row>
    <row r="13" spans="1:22" ht="23.25" customHeight="1">
      <c r="A13" s="425" t="s">
        <v>98</v>
      </c>
      <c r="B13" s="465">
        <v>1518567</v>
      </c>
      <c r="C13" s="456">
        <v>4728</v>
      </c>
      <c r="D13" s="456">
        <v>55524</v>
      </c>
      <c r="E13" s="456">
        <v>67587</v>
      </c>
      <c r="F13" s="456">
        <v>125675</v>
      </c>
      <c r="G13" s="456">
        <v>100392</v>
      </c>
      <c r="H13" s="456">
        <v>151103</v>
      </c>
      <c r="I13" s="456">
        <v>60849</v>
      </c>
      <c r="J13" s="456">
        <v>72644</v>
      </c>
      <c r="K13" s="456">
        <v>51590</v>
      </c>
      <c r="L13" s="456">
        <v>74414</v>
      </c>
      <c r="M13" s="456">
        <v>65841</v>
      </c>
      <c r="N13" s="456">
        <v>76528</v>
      </c>
      <c r="O13" s="456">
        <v>91416</v>
      </c>
      <c r="P13" s="456">
        <v>120697</v>
      </c>
      <c r="Q13" s="456">
        <v>32356</v>
      </c>
      <c r="R13" s="456">
        <v>33692</v>
      </c>
      <c r="S13" s="456">
        <v>90617</v>
      </c>
      <c r="T13" s="456">
        <v>141038</v>
      </c>
      <c r="U13" s="456">
        <v>50533</v>
      </c>
      <c r="V13" s="475">
        <v>51343</v>
      </c>
    </row>
    <row r="14" spans="1:22" ht="23.25" customHeight="1">
      <c r="A14" s="427" t="s">
        <v>4</v>
      </c>
      <c r="B14" s="466">
        <v>48986.032258064515</v>
      </c>
      <c r="C14" s="466">
        <v>152.51612903225808</v>
      </c>
      <c r="D14" s="466">
        <v>1791.0967741935483</v>
      </c>
      <c r="E14" s="466">
        <v>2180.2258064516127</v>
      </c>
      <c r="F14" s="466">
        <v>4054.0322580645161</v>
      </c>
      <c r="G14" s="466">
        <v>3238.4516129032259</v>
      </c>
      <c r="H14" s="466">
        <v>4874.2903225806449</v>
      </c>
      <c r="I14" s="466">
        <v>1962.8709677419354</v>
      </c>
      <c r="J14" s="466">
        <v>2343.3548387096776</v>
      </c>
      <c r="K14" s="466">
        <v>1664.1935483870968</v>
      </c>
      <c r="L14" s="466">
        <v>2400.4516129032259</v>
      </c>
      <c r="M14" s="466">
        <v>2123.9032258064517</v>
      </c>
      <c r="N14" s="466">
        <v>2468.6451612903224</v>
      </c>
      <c r="O14" s="466">
        <v>2948.9032258064517</v>
      </c>
      <c r="P14" s="466">
        <v>3893.4516129032259</v>
      </c>
      <c r="Q14" s="466">
        <v>1043.741935483871</v>
      </c>
      <c r="R14" s="466">
        <v>1086.8387096774193</v>
      </c>
      <c r="S14" s="466">
        <v>2923.1290322580644</v>
      </c>
      <c r="T14" s="466">
        <v>4549.6129032258068</v>
      </c>
      <c r="U14" s="466">
        <v>1630.0967741935483</v>
      </c>
      <c r="V14" s="476">
        <v>1656.2258064516129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0.31134615726536929</v>
      </c>
      <c r="D15" s="460">
        <f t="shared" ref="D15:R15" si="6">D14/$B$14*100</f>
        <v>3.6563418011849329</v>
      </c>
      <c r="E15" s="460">
        <f t="shared" si="6"/>
        <v>4.4507091224819186</v>
      </c>
      <c r="F15" s="460">
        <f t="shared" si="6"/>
        <v>8.2758943135205758</v>
      </c>
      <c r="G15" s="460">
        <f t="shared" si="6"/>
        <v>6.610969420512891</v>
      </c>
      <c r="H15" s="460">
        <f t="shared" si="6"/>
        <v>9.9503676821635132</v>
      </c>
      <c r="I15" s="460">
        <f t="shared" si="6"/>
        <v>4.0070013374451037</v>
      </c>
      <c r="J15" s="460">
        <f t="shared" si="6"/>
        <v>4.7837204417058983</v>
      </c>
      <c r="K15" s="460">
        <f t="shared" si="6"/>
        <v>3.39728177946709</v>
      </c>
      <c r="L15" s="460">
        <f t="shared" si="6"/>
        <v>4.900277696012096</v>
      </c>
      <c r="M15" s="460">
        <f t="shared" si="6"/>
        <v>4.3357323055222459</v>
      </c>
      <c r="N15" s="460">
        <f t="shared" si="6"/>
        <v>5.039487885618481</v>
      </c>
      <c r="O15" s="460">
        <f t="shared" si="6"/>
        <v>6.0198858529126476</v>
      </c>
      <c r="P15" s="460">
        <f t="shared" si="6"/>
        <v>7.9480852672289073</v>
      </c>
      <c r="Q15" s="460">
        <f t="shared" si="6"/>
        <v>2.1306929493397395</v>
      </c>
      <c r="R15" s="460">
        <f t="shared" si="6"/>
        <v>2.2186706282962816</v>
      </c>
      <c r="S15" s="460">
        <f>S14/$B$14*100</f>
        <v>5.9672704595845953</v>
      </c>
      <c r="T15" s="460">
        <f>T14/$B$14*100</f>
        <v>9.2875717699647122</v>
      </c>
      <c r="U15" s="460">
        <f>U14/$B$14*100</f>
        <v>3.3276766846638965</v>
      </c>
      <c r="V15" s="477">
        <f>V14/$B$14*100</f>
        <v>3.3810164451091063</v>
      </c>
    </row>
    <row r="16" spans="1:22" ht="23.25" customHeight="1">
      <c r="A16" s="425" t="s">
        <v>99</v>
      </c>
      <c r="B16" s="465">
        <v>1526039</v>
      </c>
      <c r="C16" s="456">
        <v>4524</v>
      </c>
      <c r="D16" s="456">
        <v>55986</v>
      </c>
      <c r="E16" s="456">
        <v>66425</v>
      </c>
      <c r="F16" s="456">
        <v>140099</v>
      </c>
      <c r="G16" s="456">
        <v>93496</v>
      </c>
      <c r="H16" s="456">
        <v>143248</v>
      </c>
      <c r="I16" s="456">
        <v>58911</v>
      </c>
      <c r="J16" s="456">
        <v>73843</v>
      </c>
      <c r="K16" s="456">
        <v>50306</v>
      </c>
      <c r="L16" s="456">
        <v>75381</v>
      </c>
      <c r="M16" s="456">
        <v>66662</v>
      </c>
      <c r="N16" s="456">
        <v>79905</v>
      </c>
      <c r="O16" s="456">
        <v>91625</v>
      </c>
      <c r="P16" s="456">
        <v>119361</v>
      </c>
      <c r="Q16" s="456">
        <v>31413</v>
      </c>
      <c r="R16" s="456">
        <v>31770</v>
      </c>
      <c r="S16" s="456">
        <v>97025</v>
      </c>
      <c r="T16" s="456">
        <v>142927</v>
      </c>
      <c r="U16" s="456">
        <v>52230</v>
      </c>
      <c r="V16" s="475">
        <v>50902</v>
      </c>
    </row>
    <row r="17" spans="1:22" ht="23.25" customHeight="1">
      <c r="A17" s="427" t="s">
        <v>4</v>
      </c>
      <c r="B17" s="466">
        <v>50867.966666666667</v>
      </c>
      <c r="C17" s="466">
        <v>150.80000000000001</v>
      </c>
      <c r="D17" s="466">
        <v>1866.2</v>
      </c>
      <c r="E17" s="466">
        <v>2214.1666666666665</v>
      </c>
      <c r="F17" s="466">
        <v>4669.9666666666662</v>
      </c>
      <c r="G17" s="466">
        <v>3116.5333333333333</v>
      </c>
      <c r="H17" s="466">
        <v>4774.9333333333334</v>
      </c>
      <c r="I17" s="466">
        <v>1963.7</v>
      </c>
      <c r="J17" s="466">
        <v>2461.4333333333334</v>
      </c>
      <c r="K17" s="466">
        <v>1676.8666666666666</v>
      </c>
      <c r="L17" s="466">
        <v>2512.6999999999998</v>
      </c>
      <c r="M17" s="466">
        <v>2222.0666666666666</v>
      </c>
      <c r="N17" s="466">
        <v>2663.5</v>
      </c>
      <c r="O17" s="466">
        <v>3054.1666666666665</v>
      </c>
      <c r="P17" s="466">
        <v>3978.7</v>
      </c>
      <c r="Q17" s="466">
        <v>1047.0999999999999</v>
      </c>
      <c r="R17" s="466">
        <v>1059</v>
      </c>
      <c r="S17" s="466">
        <v>3234.1666666666665</v>
      </c>
      <c r="T17" s="466">
        <v>4764.2333333333336</v>
      </c>
      <c r="U17" s="466">
        <v>1741</v>
      </c>
      <c r="V17" s="476">
        <v>1696.7333333333333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0.29645376035605908</v>
      </c>
      <c r="D18" s="453">
        <f t="shared" ref="D18:R18" si="7">D17/$B$17*100</f>
        <v>3.6687135780933513</v>
      </c>
      <c r="E18" s="453">
        <f t="shared" si="7"/>
        <v>4.3527721113287408</v>
      </c>
      <c r="F18" s="453">
        <f t="shared" si="7"/>
        <v>9.1805648479494941</v>
      </c>
      <c r="G18" s="453">
        <f t="shared" si="7"/>
        <v>6.1267110473585538</v>
      </c>
      <c r="H18" s="453">
        <f t="shared" si="7"/>
        <v>9.386916061778237</v>
      </c>
      <c r="I18" s="453">
        <f t="shared" si="7"/>
        <v>3.8603862679787349</v>
      </c>
      <c r="J18" s="453">
        <f t="shared" si="7"/>
        <v>4.8388671587030219</v>
      </c>
      <c r="K18" s="453">
        <f t="shared" si="7"/>
        <v>3.2965081495295991</v>
      </c>
      <c r="L18" s="453">
        <f t="shared" si="7"/>
        <v>4.9396509525641212</v>
      </c>
      <c r="M18" s="453">
        <f t="shared" si="7"/>
        <v>4.3683025138938127</v>
      </c>
      <c r="N18" s="453">
        <f t="shared" si="7"/>
        <v>5.2361047129201808</v>
      </c>
      <c r="O18" s="453">
        <f t="shared" si="7"/>
        <v>6.0041060549566554</v>
      </c>
      <c r="P18" s="453">
        <f t="shared" si="7"/>
        <v>7.821621858943316</v>
      </c>
      <c r="Q18" s="453">
        <f t="shared" si="7"/>
        <v>2.0584663956818927</v>
      </c>
      <c r="R18" s="453">
        <f t="shared" si="7"/>
        <v>2.0818602932166215</v>
      </c>
      <c r="S18" s="453">
        <f>S17/$B$17*100</f>
        <v>6.3579633285912083</v>
      </c>
      <c r="T18" s="453">
        <f>T17/$B$17*100</f>
        <v>9.365881212734406</v>
      </c>
      <c r="U18" s="453">
        <f>U17/$B$17*100</f>
        <v>3.4225861855430959</v>
      </c>
      <c r="V18" s="478">
        <f>V17/$B$17*100</f>
        <v>3.3355635078788941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7" sqref="C7"/>
    </sheetView>
  </sheetViews>
  <sheetFormatPr defaultRowHeight="13.5"/>
  <sheetData>
    <row r="1" spans="1:22" ht="25.5">
      <c r="A1" s="506" t="s">
        <v>177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19319090</v>
      </c>
      <c r="C4" s="380">
        <f>C7+'2019.3분기'!C4</f>
        <v>56097</v>
      </c>
      <c r="D4" s="380">
        <f>D7+'2019.3분기'!D4</f>
        <v>689923</v>
      </c>
      <c r="E4" s="380">
        <f>E7+'2019.3분기'!E4</f>
        <v>820234</v>
      </c>
      <c r="F4" s="380">
        <f>F7+'2019.3분기'!F4</f>
        <v>1687076</v>
      </c>
      <c r="G4" s="380">
        <f>G7+'2019.3분기'!G4</f>
        <v>1215670</v>
      </c>
      <c r="H4" s="380">
        <f>H7+'2019.3분기'!H4</f>
        <v>1872880</v>
      </c>
      <c r="I4" s="380">
        <f>I7+'2019.3분기'!I4</f>
        <v>773565</v>
      </c>
      <c r="J4" s="380">
        <f>J7+'2019.3분기'!J4</f>
        <v>890048</v>
      </c>
      <c r="K4" s="380">
        <f>K7+'2019.3분기'!K4</f>
        <v>652811</v>
      </c>
      <c r="L4" s="380">
        <f>L7+'2019.3분기'!L4</f>
        <v>979400</v>
      </c>
      <c r="M4" s="380">
        <f>M7+'2019.3분기'!M4</f>
        <v>839086</v>
      </c>
      <c r="N4" s="380">
        <f>N7+'2019.3분기'!N4</f>
        <v>1009498</v>
      </c>
      <c r="O4" s="380">
        <f>O7+'2019.3분기'!O4</f>
        <v>1203501</v>
      </c>
      <c r="P4" s="380">
        <f>P7+'2019.3분기'!P4</f>
        <v>1543458</v>
      </c>
      <c r="Q4" s="380">
        <f>Q7+'2019.3분기'!Q4</f>
        <v>425884</v>
      </c>
      <c r="R4" s="380">
        <f>R7+'2019.3분기'!R4</f>
        <v>417892</v>
      </c>
      <c r="S4" s="380">
        <f>S7+'2019.3분기'!S4</f>
        <v>1204384</v>
      </c>
      <c r="T4" s="380">
        <f>T7+'2019.3분기'!T4</f>
        <v>1743962</v>
      </c>
      <c r="U4" s="380">
        <f>U7+'2019.3분기'!U4</f>
        <v>645177</v>
      </c>
      <c r="V4" s="380">
        <f>V7+'2019.3분기'!V4</f>
        <v>648544</v>
      </c>
    </row>
    <row r="5" spans="1:22" ht="23.25" customHeight="1">
      <c r="A5" s="387" t="s">
        <v>4</v>
      </c>
      <c r="B5" s="433">
        <f>B4/365</f>
        <v>52929.013698630137</v>
      </c>
      <c r="C5" s="433">
        <f>C4/365</f>
        <v>153.6904109589041</v>
      </c>
      <c r="D5" s="433">
        <f t="shared" ref="D5:V5" si="0">D4/365</f>
        <v>1890.2</v>
      </c>
      <c r="E5" s="433">
        <f t="shared" si="0"/>
        <v>2247.2164383561644</v>
      </c>
      <c r="F5" s="433">
        <f t="shared" si="0"/>
        <v>4622.1260273972603</v>
      </c>
      <c r="G5" s="433">
        <f t="shared" si="0"/>
        <v>3330.6027397260273</v>
      </c>
      <c r="H5" s="433">
        <f t="shared" si="0"/>
        <v>5131.178082191781</v>
      </c>
      <c r="I5" s="433">
        <f t="shared" si="0"/>
        <v>2119.3561643835615</v>
      </c>
      <c r="J5" s="433">
        <f t="shared" si="0"/>
        <v>2438.4876712328769</v>
      </c>
      <c r="K5" s="433">
        <f t="shared" si="0"/>
        <v>1788.5232876712328</v>
      </c>
      <c r="L5" s="433">
        <f t="shared" si="0"/>
        <v>2683.2876712328766</v>
      </c>
      <c r="M5" s="433">
        <f t="shared" si="0"/>
        <v>2298.8657534246577</v>
      </c>
      <c r="N5" s="433">
        <f t="shared" si="0"/>
        <v>2765.7479452054795</v>
      </c>
      <c r="O5" s="433">
        <f t="shared" si="0"/>
        <v>3297.2630136986299</v>
      </c>
      <c r="P5" s="433">
        <f t="shared" si="0"/>
        <v>4228.6520547945202</v>
      </c>
      <c r="Q5" s="433">
        <f t="shared" si="0"/>
        <v>1166.8054794520549</v>
      </c>
      <c r="R5" s="433">
        <f t="shared" si="0"/>
        <v>1144.9095890410958</v>
      </c>
      <c r="S5" s="433">
        <f t="shared" si="0"/>
        <v>3299.682191780822</v>
      </c>
      <c r="T5" s="433">
        <f t="shared" si="0"/>
        <v>4777.9780821917811</v>
      </c>
      <c r="U5" s="433">
        <f t="shared" si="0"/>
        <v>1767.6082191780822</v>
      </c>
      <c r="V5" s="433">
        <f t="shared" si="0"/>
        <v>1776.8328767123287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0.29037081974358003</v>
      </c>
      <c r="D6" s="384">
        <f>D5/$B$5*100</f>
        <v>3.5711982293161846</v>
      </c>
      <c r="E6" s="384">
        <f t="shared" ref="E6:V6" si="1">E5/$B$5*100</f>
        <v>4.2457175777948137</v>
      </c>
      <c r="F6" s="384">
        <f>F5/$B$5*100</f>
        <v>8.7326887550086472</v>
      </c>
      <c r="G6" s="384">
        <f t="shared" si="1"/>
        <v>6.2925841745133955</v>
      </c>
      <c r="H6" s="384">
        <f t="shared" si="1"/>
        <v>9.6944524819750821</v>
      </c>
      <c r="I6" s="384">
        <f t="shared" si="1"/>
        <v>4.004148228513869</v>
      </c>
      <c r="J6" s="384">
        <f t="shared" si="1"/>
        <v>4.6070907066533673</v>
      </c>
      <c r="K6" s="384">
        <f t="shared" si="1"/>
        <v>3.379098083812436</v>
      </c>
      <c r="L6" s="384">
        <f t="shared" si="1"/>
        <v>5.0695969634180491</v>
      </c>
      <c r="M6" s="384">
        <f t="shared" si="1"/>
        <v>4.3432998138111065</v>
      </c>
      <c r="N6" s="384">
        <f t="shared" si="1"/>
        <v>5.2253910510277661</v>
      </c>
      <c r="O6" s="384">
        <f t="shared" si="1"/>
        <v>6.2295946651731517</v>
      </c>
      <c r="P6" s="384">
        <f t="shared" si="1"/>
        <v>7.9892893505853531</v>
      </c>
      <c r="Q6" s="384">
        <f t="shared" si="1"/>
        <v>2.2044723638639296</v>
      </c>
      <c r="R6" s="384">
        <f t="shared" si="1"/>
        <v>2.1631039557246226</v>
      </c>
      <c r="S6" s="384">
        <f t="shared" si="1"/>
        <v>6.2341652738301851</v>
      </c>
      <c r="T6" s="384">
        <f t="shared" si="1"/>
        <v>9.027143618048262</v>
      </c>
      <c r="U6" s="384">
        <f t="shared" si="1"/>
        <v>3.3395827650267171</v>
      </c>
      <c r="V6" s="385">
        <f t="shared" si="1"/>
        <v>3.3570111221594803</v>
      </c>
    </row>
    <row r="7" spans="1:22" ht="23.25" customHeight="1" thickTop="1">
      <c r="A7" s="322" t="s">
        <v>70</v>
      </c>
      <c r="B7" s="323">
        <f>B10+B13+B16</f>
        <v>5064161</v>
      </c>
      <c r="C7" s="392">
        <f>C10+C13+C16</f>
        <v>13786</v>
      </c>
      <c r="D7" s="392">
        <f t="shared" ref="D7:U7" si="2">D10+D13+D16</f>
        <v>188314</v>
      </c>
      <c r="E7" s="392">
        <f t="shared" si="2"/>
        <v>212191</v>
      </c>
      <c r="F7" s="392">
        <f t="shared" si="2"/>
        <v>450110</v>
      </c>
      <c r="G7" s="392">
        <f t="shared" si="2"/>
        <v>320712</v>
      </c>
      <c r="H7" s="392">
        <f t="shared" si="2"/>
        <v>483372</v>
      </c>
      <c r="I7" s="392">
        <f t="shared" si="2"/>
        <v>200157</v>
      </c>
      <c r="J7" s="392">
        <f t="shared" si="2"/>
        <v>227614</v>
      </c>
      <c r="K7" s="392">
        <f t="shared" si="2"/>
        <v>167672</v>
      </c>
      <c r="L7" s="392">
        <f t="shared" si="2"/>
        <v>268995</v>
      </c>
      <c r="M7" s="392">
        <f t="shared" si="2"/>
        <v>220067</v>
      </c>
      <c r="N7" s="392">
        <f t="shared" si="2"/>
        <v>263296</v>
      </c>
      <c r="O7" s="392">
        <f t="shared" si="2"/>
        <v>309560</v>
      </c>
      <c r="P7" s="392">
        <f t="shared" si="2"/>
        <v>404677</v>
      </c>
      <c r="Q7" s="392">
        <f t="shared" si="2"/>
        <v>116466</v>
      </c>
      <c r="R7" s="392">
        <f t="shared" si="2"/>
        <v>106188</v>
      </c>
      <c r="S7" s="392">
        <f t="shared" si="2"/>
        <v>316601</v>
      </c>
      <c r="T7" s="392">
        <f t="shared" si="2"/>
        <v>459221</v>
      </c>
      <c r="U7" s="392">
        <f t="shared" si="2"/>
        <v>173074</v>
      </c>
      <c r="V7" s="471">
        <f>V10+V13+V16</f>
        <v>162088</v>
      </c>
    </row>
    <row r="8" spans="1:22" ht="23.25" customHeight="1">
      <c r="A8" s="306" t="s">
        <v>4</v>
      </c>
      <c r="B8" s="360">
        <f>B7/92</f>
        <v>55045.228260869568</v>
      </c>
      <c r="C8" s="360">
        <f>C7/92</f>
        <v>149.84782608695653</v>
      </c>
      <c r="D8" s="360">
        <f t="shared" ref="D8:V8" si="3">D7/92</f>
        <v>2046.891304347826</v>
      </c>
      <c r="E8" s="360">
        <f t="shared" si="3"/>
        <v>2306.4239130434785</v>
      </c>
      <c r="F8" s="360">
        <f t="shared" si="3"/>
        <v>4892.5</v>
      </c>
      <c r="G8" s="360">
        <f t="shared" si="3"/>
        <v>3486</v>
      </c>
      <c r="H8" s="360">
        <f t="shared" si="3"/>
        <v>5254.04347826087</v>
      </c>
      <c r="I8" s="360">
        <f t="shared" si="3"/>
        <v>2175.6195652173915</v>
      </c>
      <c r="J8" s="360">
        <f t="shared" si="3"/>
        <v>2474.0652173913045</v>
      </c>
      <c r="K8" s="360">
        <f t="shared" si="3"/>
        <v>1822.5217391304348</v>
      </c>
      <c r="L8" s="360">
        <f t="shared" si="3"/>
        <v>2923.858695652174</v>
      </c>
      <c r="M8" s="360">
        <f t="shared" si="3"/>
        <v>2392.032608695652</v>
      </c>
      <c r="N8" s="360">
        <f t="shared" si="3"/>
        <v>2861.913043478261</v>
      </c>
      <c r="O8" s="360">
        <f t="shared" si="3"/>
        <v>3364.782608695652</v>
      </c>
      <c r="P8" s="360">
        <f t="shared" si="3"/>
        <v>4398.663043478261</v>
      </c>
      <c r="Q8" s="360">
        <f t="shared" si="3"/>
        <v>1265.9347826086957</v>
      </c>
      <c r="R8" s="360">
        <f t="shared" si="3"/>
        <v>1154.2173913043478</v>
      </c>
      <c r="S8" s="360">
        <f t="shared" si="3"/>
        <v>3441.3152173913045</v>
      </c>
      <c r="T8" s="360">
        <f t="shared" si="3"/>
        <v>4991.532608695652</v>
      </c>
      <c r="U8" s="360">
        <f t="shared" si="3"/>
        <v>1881.2391304347825</v>
      </c>
      <c r="V8" s="360">
        <f t="shared" si="3"/>
        <v>1761.8260869565217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0.27222673212798726</v>
      </c>
      <c r="D9" s="328">
        <f>D8/$B$8*100</f>
        <v>3.7185626602313788</v>
      </c>
      <c r="E9" s="328">
        <f t="shared" ref="E9:V9" si="4">E8/$B$8*100</f>
        <v>4.1900524094711846</v>
      </c>
      <c r="F9" s="328">
        <f>F8/$B$8*100</f>
        <v>8.8881455388167936</v>
      </c>
      <c r="G9" s="328">
        <f t="shared" si="4"/>
        <v>6.3329740108973631</v>
      </c>
      <c r="H9" s="328">
        <f t="shared" si="4"/>
        <v>9.5449572002153964</v>
      </c>
      <c r="I9" s="328">
        <f t="shared" si="4"/>
        <v>3.9524217338271828</v>
      </c>
      <c r="J9" s="328">
        <f t="shared" si="4"/>
        <v>4.4946043382112064</v>
      </c>
      <c r="K9" s="328">
        <f t="shared" si="4"/>
        <v>3.3109531865199391</v>
      </c>
      <c r="L9" s="328">
        <f t="shared" si="4"/>
        <v>5.3117387065695585</v>
      </c>
      <c r="M9" s="328">
        <f t="shared" si="4"/>
        <v>4.3455766907884632</v>
      </c>
      <c r="N9" s="328">
        <f t="shared" si="4"/>
        <v>5.1992027899586919</v>
      </c>
      <c r="O9" s="328">
        <f t="shared" si="4"/>
        <v>6.1127598431408474</v>
      </c>
      <c r="P9" s="328">
        <f t="shared" si="4"/>
        <v>7.9909979165354335</v>
      </c>
      <c r="Q9" s="328">
        <f t="shared" si="4"/>
        <v>2.29980839866663</v>
      </c>
      <c r="R9" s="328">
        <f t="shared" si="4"/>
        <v>2.0968527659369438</v>
      </c>
      <c r="S9" s="328">
        <f t="shared" si="4"/>
        <v>6.2517957071270045</v>
      </c>
      <c r="T9" s="328">
        <f t="shared" si="4"/>
        <v>9.068056880498073</v>
      </c>
      <c r="U9" s="328">
        <f t="shared" si="4"/>
        <v>3.4176243606788961</v>
      </c>
      <c r="V9" s="329">
        <f t="shared" si="4"/>
        <v>3.2006881297810237</v>
      </c>
    </row>
    <row r="10" spans="1:22" ht="23.25" customHeight="1">
      <c r="A10" s="451" t="s">
        <v>101</v>
      </c>
      <c r="B10" s="462">
        <v>1733309</v>
      </c>
      <c r="C10" s="452">
        <v>4900</v>
      </c>
      <c r="D10" s="452">
        <v>64720</v>
      </c>
      <c r="E10" s="452">
        <v>73418</v>
      </c>
      <c r="F10" s="452">
        <v>154678</v>
      </c>
      <c r="G10" s="452">
        <v>118770</v>
      </c>
      <c r="H10" s="452">
        <v>168733</v>
      </c>
      <c r="I10" s="452">
        <v>67664</v>
      </c>
      <c r="J10" s="452">
        <v>76987</v>
      </c>
      <c r="K10" s="452">
        <v>56950</v>
      </c>
      <c r="L10" s="452">
        <v>88707</v>
      </c>
      <c r="M10" s="452">
        <v>75164</v>
      </c>
      <c r="N10" s="452">
        <v>90141</v>
      </c>
      <c r="O10" s="452">
        <v>104487</v>
      </c>
      <c r="P10" s="452">
        <v>135986</v>
      </c>
      <c r="Q10" s="452">
        <v>39953</v>
      </c>
      <c r="R10" s="452">
        <v>36820</v>
      </c>
      <c r="S10" s="452">
        <v>108526</v>
      </c>
      <c r="T10" s="452">
        <v>153145</v>
      </c>
      <c r="U10" s="452">
        <v>58205</v>
      </c>
      <c r="V10" s="472">
        <v>55355</v>
      </c>
    </row>
    <row r="11" spans="1:22" ht="23.25" customHeight="1">
      <c r="A11" s="427" t="s">
        <v>4</v>
      </c>
      <c r="B11" s="463">
        <v>55913.193548387098</v>
      </c>
      <c r="C11" s="463">
        <v>158.06451612903226</v>
      </c>
      <c r="D11" s="463">
        <v>2087.7419354838707</v>
      </c>
      <c r="E11" s="463">
        <v>2368.3225806451615</v>
      </c>
      <c r="F11" s="463">
        <v>4989.6129032258068</v>
      </c>
      <c r="G11" s="463">
        <v>3831.2903225806454</v>
      </c>
      <c r="H11" s="463">
        <v>5443</v>
      </c>
      <c r="I11" s="463">
        <v>2182.7096774193546</v>
      </c>
      <c r="J11" s="463">
        <v>2483.4516129032259</v>
      </c>
      <c r="K11" s="463">
        <v>1837.0967741935483</v>
      </c>
      <c r="L11" s="463">
        <v>2861.516129032258</v>
      </c>
      <c r="M11" s="463">
        <v>2424.6451612903224</v>
      </c>
      <c r="N11" s="463">
        <v>2907.7741935483873</v>
      </c>
      <c r="O11" s="463">
        <v>3370.5483870967741</v>
      </c>
      <c r="P11" s="463">
        <v>4386.6451612903229</v>
      </c>
      <c r="Q11" s="463">
        <v>1288.8064516129032</v>
      </c>
      <c r="R11" s="463">
        <v>1187.741935483871</v>
      </c>
      <c r="S11" s="463">
        <v>3500.8387096774195</v>
      </c>
      <c r="T11" s="463">
        <v>4940.1612903225805</v>
      </c>
      <c r="U11" s="463">
        <v>1877.5806451612902</v>
      </c>
      <c r="V11" s="473">
        <v>1785.6451612903227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0.28269627631310973</v>
      </c>
      <c r="D12" s="458">
        <f t="shared" ref="D12:Q12" si="5">D11/$B$11*100</f>
        <v>3.7338985720376452</v>
      </c>
      <c r="E12" s="458">
        <f t="shared" si="5"/>
        <v>4.2357133090522234</v>
      </c>
      <c r="F12" s="458">
        <f t="shared" si="5"/>
        <v>8.9238560464406529</v>
      </c>
      <c r="G12" s="458">
        <f t="shared" si="5"/>
        <v>6.8522115791240914</v>
      </c>
      <c r="H12" s="458">
        <f t="shared" si="5"/>
        <v>9.7347328145183578</v>
      </c>
      <c r="I12" s="458">
        <f t="shared" si="5"/>
        <v>3.9037471102959707</v>
      </c>
      <c r="J12" s="458">
        <f t="shared" si="5"/>
        <v>4.4416200458198736</v>
      </c>
      <c r="K12" s="458">
        <f t="shared" si="5"/>
        <v>3.2856230481697146</v>
      </c>
      <c r="L12" s="458">
        <f t="shared" si="5"/>
        <v>5.1177833842667404</v>
      </c>
      <c r="M12" s="458">
        <f t="shared" si="5"/>
        <v>4.3364454924078739</v>
      </c>
      <c r="N12" s="458">
        <f t="shared" si="5"/>
        <v>5.2005153149265366</v>
      </c>
      <c r="O12" s="458">
        <f t="shared" si="5"/>
        <v>6.0281807802301834</v>
      </c>
      <c r="P12" s="458">
        <f t="shared" si="5"/>
        <v>7.8454562919825612</v>
      </c>
      <c r="Q12" s="458">
        <f t="shared" si="5"/>
        <v>2.305013128068913</v>
      </c>
      <c r="R12" s="458">
        <f>R11/$B$11*100</f>
        <v>2.1242605905813678</v>
      </c>
      <c r="S12" s="458">
        <f>S11/$B$11*100</f>
        <v>6.2612032822768473</v>
      </c>
      <c r="T12" s="458">
        <f>T11/$B$11*100</f>
        <v>8.8354124971369785</v>
      </c>
      <c r="U12" s="458">
        <f>U11/$B$11*100</f>
        <v>3.358027910776439</v>
      </c>
      <c r="V12" s="474">
        <f>V11/$B$11*100</f>
        <v>3.1936025255739167</v>
      </c>
    </row>
    <row r="13" spans="1:22" ht="23.25" customHeight="1">
      <c r="A13" s="425" t="s">
        <v>102</v>
      </c>
      <c r="B13" s="465">
        <v>1673033</v>
      </c>
      <c r="C13" s="456">
        <v>4570</v>
      </c>
      <c r="D13" s="456">
        <v>62561</v>
      </c>
      <c r="E13" s="456">
        <v>69713</v>
      </c>
      <c r="F13" s="456">
        <v>152301</v>
      </c>
      <c r="G13" s="456">
        <v>99896</v>
      </c>
      <c r="H13" s="456">
        <v>153751</v>
      </c>
      <c r="I13" s="456">
        <v>65379</v>
      </c>
      <c r="J13" s="456">
        <v>77013</v>
      </c>
      <c r="K13" s="456">
        <v>55529</v>
      </c>
      <c r="L13" s="456">
        <v>89774</v>
      </c>
      <c r="M13" s="456">
        <v>72982</v>
      </c>
      <c r="N13" s="456">
        <v>86723</v>
      </c>
      <c r="O13" s="456">
        <v>102926</v>
      </c>
      <c r="P13" s="456">
        <v>134068</v>
      </c>
      <c r="Q13" s="456">
        <v>40021</v>
      </c>
      <c r="R13" s="456">
        <v>34895</v>
      </c>
      <c r="S13" s="456">
        <v>105985</v>
      </c>
      <c r="T13" s="456">
        <v>153380</v>
      </c>
      <c r="U13" s="456">
        <v>57725</v>
      </c>
      <c r="V13" s="475">
        <v>53841</v>
      </c>
    </row>
    <row r="14" spans="1:22" ht="23.25" customHeight="1">
      <c r="A14" s="427" t="s">
        <v>4</v>
      </c>
      <c r="B14" s="466">
        <v>55767.76666666667</v>
      </c>
      <c r="C14" s="466">
        <v>152.33333333333334</v>
      </c>
      <c r="D14" s="466">
        <v>2085.3666666666668</v>
      </c>
      <c r="E14" s="466">
        <v>2323.7666666666669</v>
      </c>
      <c r="F14" s="466">
        <v>5076.7</v>
      </c>
      <c r="G14" s="466">
        <v>3329.8666666666668</v>
      </c>
      <c r="H14" s="466">
        <v>5125.0333333333338</v>
      </c>
      <c r="I14" s="466">
        <v>2179.3000000000002</v>
      </c>
      <c r="J14" s="466">
        <v>2567.1</v>
      </c>
      <c r="K14" s="466">
        <v>1850.9666666666667</v>
      </c>
      <c r="L14" s="466">
        <v>2992.4666666666667</v>
      </c>
      <c r="M14" s="466">
        <v>2432.7333333333331</v>
      </c>
      <c r="N14" s="466">
        <v>2890.7666666666669</v>
      </c>
      <c r="O14" s="466">
        <v>3430.8666666666668</v>
      </c>
      <c r="P14" s="466">
        <v>4468.9333333333334</v>
      </c>
      <c r="Q14" s="466">
        <v>1334.0333333333333</v>
      </c>
      <c r="R14" s="466">
        <v>1163.1666666666667</v>
      </c>
      <c r="S14" s="466">
        <v>3532.8333333333335</v>
      </c>
      <c r="T14" s="466">
        <v>5112.666666666667</v>
      </c>
      <c r="U14" s="466">
        <v>1924.1666666666667</v>
      </c>
      <c r="V14" s="476">
        <v>1794.7</v>
      </c>
    </row>
    <row r="15" spans="1:22" ht="23.25" customHeight="1">
      <c r="A15" s="430" t="s">
        <v>5</v>
      </c>
      <c r="B15" s="467">
        <v>100</v>
      </c>
      <c r="C15" s="460">
        <f>C14/$B$14*100</f>
        <v>0.27315659643294543</v>
      </c>
      <c r="D15" s="460">
        <f t="shared" ref="D15:R15" si="6">D14/$B$14*100</f>
        <v>3.7393763302935445</v>
      </c>
      <c r="E15" s="460">
        <f t="shared" si="6"/>
        <v>4.1668634151268984</v>
      </c>
      <c r="F15" s="460">
        <f t="shared" si="6"/>
        <v>9.1032872633116018</v>
      </c>
      <c r="G15" s="460">
        <f t="shared" si="6"/>
        <v>5.9709521569508786</v>
      </c>
      <c r="H15" s="460">
        <f t="shared" si="6"/>
        <v>9.1899562052870447</v>
      </c>
      <c r="I15" s="460">
        <f t="shared" si="6"/>
        <v>3.9078129361465077</v>
      </c>
      <c r="J15" s="460">
        <f t="shared" si="6"/>
        <v>4.6031967092101587</v>
      </c>
      <c r="K15" s="460">
        <f t="shared" si="6"/>
        <v>3.3190618475547105</v>
      </c>
      <c r="L15" s="460">
        <f t="shared" si="6"/>
        <v>5.3659431702781708</v>
      </c>
      <c r="M15" s="460">
        <f t="shared" si="6"/>
        <v>4.362257050518429</v>
      </c>
      <c r="N15" s="460">
        <f t="shared" si="6"/>
        <v>5.1835797620250164</v>
      </c>
      <c r="O15" s="460">
        <f t="shared" si="6"/>
        <v>6.1520603598374928</v>
      </c>
      <c r="P15" s="460">
        <f t="shared" si="6"/>
        <v>8.013470146733507</v>
      </c>
      <c r="Q15" s="460">
        <f t="shared" si="6"/>
        <v>2.3921225702063253</v>
      </c>
      <c r="R15" s="460">
        <f t="shared" si="6"/>
        <v>2.0857329174021073</v>
      </c>
      <c r="S15" s="460">
        <f>S14/$B$14*100</f>
        <v>6.3349019415636159</v>
      </c>
      <c r="T15" s="460">
        <f>T14/$B$14*100</f>
        <v>9.1677809104781556</v>
      </c>
      <c r="U15" s="460">
        <f>U14/$B$14*100</f>
        <v>3.4503204658844147</v>
      </c>
      <c r="V15" s="477">
        <f>V14/$B$14*100</f>
        <v>3.2181672447584715</v>
      </c>
    </row>
    <row r="16" spans="1:22" ht="23.25" customHeight="1">
      <c r="A16" s="425" t="s">
        <v>103</v>
      </c>
      <c r="B16" s="465">
        <v>1657819</v>
      </c>
      <c r="C16" s="456">
        <v>4316</v>
      </c>
      <c r="D16" s="456">
        <v>61033</v>
      </c>
      <c r="E16" s="456">
        <v>69060</v>
      </c>
      <c r="F16" s="456">
        <v>143131</v>
      </c>
      <c r="G16" s="456">
        <v>102046</v>
      </c>
      <c r="H16" s="456">
        <v>160888</v>
      </c>
      <c r="I16" s="456">
        <v>67114</v>
      </c>
      <c r="J16" s="456">
        <v>73614</v>
      </c>
      <c r="K16" s="456">
        <v>55193</v>
      </c>
      <c r="L16" s="456">
        <v>90514</v>
      </c>
      <c r="M16" s="456">
        <v>71921</v>
      </c>
      <c r="N16" s="456">
        <v>86432</v>
      </c>
      <c r="O16" s="456">
        <v>102147</v>
      </c>
      <c r="P16" s="456">
        <v>134623</v>
      </c>
      <c r="Q16" s="456">
        <v>36492</v>
      </c>
      <c r="R16" s="456">
        <v>34473</v>
      </c>
      <c r="S16" s="456">
        <v>102090</v>
      </c>
      <c r="T16" s="456">
        <v>152696</v>
      </c>
      <c r="U16" s="456">
        <v>57144</v>
      </c>
      <c r="V16" s="475">
        <v>52892</v>
      </c>
    </row>
    <row r="17" spans="1:22" ht="23.25" customHeight="1">
      <c r="A17" s="427" t="s">
        <v>4</v>
      </c>
      <c r="B17" s="466">
        <v>53478.032258064515</v>
      </c>
      <c r="C17" s="466">
        <v>139.2258064516129</v>
      </c>
      <c r="D17" s="466">
        <v>1968.8064516129032</v>
      </c>
      <c r="E17" s="466">
        <v>2227.7419354838707</v>
      </c>
      <c r="F17" s="466">
        <v>4617.1290322580644</v>
      </c>
      <c r="G17" s="466">
        <v>3291.8064516129034</v>
      </c>
      <c r="H17" s="466">
        <v>5189.9354838709678</v>
      </c>
      <c r="I17" s="466">
        <v>2164.9677419354839</v>
      </c>
      <c r="J17" s="466">
        <v>2374.6451612903224</v>
      </c>
      <c r="K17" s="466">
        <v>1780.4193548387098</v>
      </c>
      <c r="L17" s="466">
        <v>2919.8064516129034</v>
      </c>
      <c r="M17" s="466">
        <v>2320.0322580645161</v>
      </c>
      <c r="N17" s="466">
        <v>2788.1290322580644</v>
      </c>
      <c r="O17" s="466">
        <v>3295.0645161290322</v>
      </c>
      <c r="P17" s="466">
        <v>4342.677419354839</v>
      </c>
      <c r="Q17" s="466">
        <v>1177.1612903225807</v>
      </c>
      <c r="R17" s="466">
        <v>1112.0322580645161</v>
      </c>
      <c r="S17" s="466">
        <v>3293.2258064516127</v>
      </c>
      <c r="T17" s="466">
        <v>4925.677419354839</v>
      </c>
      <c r="U17" s="466">
        <v>1843.3548387096773</v>
      </c>
      <c r="V17" s="476">
        <v>1706.1935483870968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0.26034205181627185</v>
      </c>
      <c r="D18" s="453">
        <f t="shared" ref="D18:R18" si="7">D17/$B$17*100</f>
        <v>3.6815237369097593</v>
      </c>
      <c r="E18" s="453">
        <f t="shared" si="7"/>
        <v>4.1657141099239414</v>
      </c>
      <c r="F18" s="453">
        <f t="shared" si="7"/>
        <v>8.633692821713348</v>
      </c>
      <c r="G18" s="453">
        <f t="shared" si="7"/>
        <v>6.155436751539221</v>
      </c>
      <c r="H18" s="453">
        <f t="shared" si="7"/>
        <v>9.7047988954162072</v>
      </c>
      <c r="I18" s="453">
        <f t="shared" si="7"/>
        <v>4.0483309697862069</v>
      </c>
      <c r="J18" s="453">
        <f t="shared" si="7"/>
        <v>4.4404123731239658</v>
      </c>
      <c r="K18" s="453">
        <f t="shared" si="7"/>
        <v>3.3292536760647575</v>
      </c>
      <c r="L18" s="453">
        <f t="shared" si="7"/>
        <v>5.459824021802139</v>
      </c>
      <c r="M18" s="453">
        <f t="shared" si="7"/>
        <v>4.3382902476084544</v>
      </c>
      <c r="N18" s="453">
        <f t="shared" si="7"/>
        <v>5.2135969005060261</v>
      </c>
      <c r="O18" s="453">
        <f t="shared" si="7"/>
        <v>6.1615290933449307</v>
      </c>
      <c r="P18" s="453">
        <f t="shared" si="7"/>
        <v>8.1204884248521711</v>
      </c>
      <c r="Q18" s="453">
        <f t="shared" si="7"/>
        <v>2.2012053185540763</v>
      </c>
      <c r="R18" s="453">
        <f t="shared" si="7"/>
        <v>2.0794188026557787</v>
      </c>
      <c r="S18" s="453">
        <f>S17/$B$17*100</f>
        <v>6.1580908410387378</v>
      </c>
      <c r="T18" s="453">
        <f>T17/$B$17*100</f>
        <v>9.2106556867788356</v>
      </c>
      <c r="U18" s="453">
        <f>U17/$B$17*100</f>
        <v>3.4469384172819835</v>
      </c>
      <c r="V18" s="478">
        <f>V17/$B$17*100</f>
        <v>3.190456859283191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4" sqref="D4"/>
    </sheetView>
  </sheetViews>
  <sheetFormatPr defaultRowHeight="13.5"/>
  <sheetData>
    <row r="1" spans="1:22" ht="25.5">
      <c r="A1" s="506" t="s">
        <v>178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3601289</v>
      </c>
      <c r="C4" s="380">
        <f>C7</f>
        <v>11476</v>
      </c>
      <c r="D4" s="380">
        <f t="shared" ref="D4:V4" si="0">D7</f>
        <v>137307</v>
      </c>
      <c r="E4" s="380">
        <f t="shared" si="0"/>
        <v>143390</v>
      </c>
      <c r="F4" s="380">
        <f t="shared" si="0"/>
        <v>289766</v>
      </c>
      <c r="G4" s="380">
        <f t="shared" si="0"/>
        <v>226063</v>
      </c>
      <c r="H4" s="380">
        <f t="shared" si="0"/>
        <v>336210</v>
      </c>
      <c r="I4" s="380">
        <f t="shared" si="0"/>
        <v>145132</v>
      </c>
      <c r="J4" s="380">
        <f t="shared" si="0"/>
        <v>174668</v>
      </c>
      <c r="K4" s="380">
        <f>K7</f>
        <v>126022</v>
      </c>
      <c r="L4" s="380">
        <f t="shared" si="0"/>
        <v>194308</v>
      </c>
      <c r="M4" s="380">
        <f t="shared" si="0"/>
        <v>157609</v>
      </c>
      <c r="N4" s="380">
        <f t="shared" si="0"/>
        <v>192732</v>
      </c>
      <c r="O4" s="380">
        <f t="shared" si="0"/>
        <v>233953</v>
      </c>
      <c r="P4" s="380">
        <f>P7</f>
        <v>301257</v>
      </c>
      <c r="Q4" s="380">
        <f t="shared" si="0"/>
        <v>72765</v>
      </c>
      <c r="R4" s="380">
        <f t="shared" si="0"/>
        <v>74561</v>
      </c>
      <c r="S4" s="380">
        <f t="shared" si="0"/>
        <v>215050</v>
      </c>
      <c r="T4" s="380">
        <f>T7</f>
        <v>308152</v>
      </c>
      <c r="U4" s="380">
        <f t="shared" si="0"/>
        <v>124695</v>
      </c>
      <c r="V4" s="381">
        <f t="shared" si="0"/>
        <v>136173</v>
      </c>
    </row>
    <row r="5" spans="1:22" ht="23.25" customHeight="1">
      <c r="A5" s="387" t="s">
        <v>4</v>
      </c>
      <c r="B5" s="433">
        <f>B4/91</f>
        <v>39574.604395604394</v>
      </c>
      <c r="C5" s="433">
        <f t="shared" ref="C5:V5" si="1">C4/91</f>
        <v>126.10989010989012</v>
      </c>
      <c r="D5" s="433">
        <f t="shared" si="1"/>
        <v>1508.868131868132</v>
      </c>
      <c r="E5" s="433">
        <f t="shared" si="1"/>
        <v>1575.7142857142858</v>
      </c>
      <c r="F5" s="433">
        <f t="shared" si="1"/>
        <v>3184.2417582417584</v>
      </c>
      <c r="G5" s="433">
        <f t="shared" si="1"/>
        <v>2484.2087912087914</v>
      </c>
      <c r="H5" s="433">
        <f t="shared" si="1"/>
        <v>3694.6153846153848</v>
      </c>
      <c r="I5" s="433">
        <f t="shared" si="1"/>
        <v>1594.8571428571429</v>
      </c>
      <c r="J5" s="433">
        <f t="shared" si="1"/>
        <v>1919.4285714285713</v>
      </c>
      <c r="K5" s="433">
        <f t="shared" si="1"/>
        <v>1384.8571428571429</v>
      </c>
      <c r="L5" s="433">
        <f t="shared" si="1"/>
        <v>2135.2527472527472</v>
      </c>
      <c r="M5" s="433">
        <f t="shared" si="1"/>
        <v>1731.967032967033</v>
      </c>
      <c r="N5" s="433">
        <f t="shared" si="1"/>
        <v>2117.934065934066</v>
      </c>
      <c r="O5" s="433">
        <f t="shared" si="1"/>
        <v>2570.9120879120878</v>
      </c>
      <c r="P5" s="433">
        <f t="shared" si="1"/>
        <v>3310.5164835164837</v>
      </c>
      <c r="Q5" s="433">
        <f t="shared" si="1"/>
        <v>799.61538461538464</v>
      </c>
      <c r="R5" s="433">
        <f t="shared" si="1"/>
        <v>819.35164835164835</v>
      </c>
      <c r="S5" s="433">
        <f t="shared" si="1"/>
        <v>2363.1868131868132</v>
      </c>
      <c r="T5" s="433">
        <f t="shared" si="1"/>
        <v>3386.2857142857142</v>
      </c>
      <c r="U5" s="433">
        <f t="shared" si="1"/>
        <v>1370.2747252747254</v>
      </c>
      <c r="V5" s="435">
        <f t="shared" si="1"/>
        <v>1496.4065934065934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0.31866367847734522</v>
      </c>
      <c r="D6" s="384">
        <f>D5/$B$5*100</f>
        <v>3.8127181684113665</v>
      </c>
      <c r="E6" s="384">
        <f t="shared" ref="E6:V6" si="2">E5/$B$5*100</f>
        <v>3.9816299108458115</v>
      </c>
      <c r="F6" s="384">
        <f>F5/$B$5*100</f>
        <v>8.0461745780469158</v>
      </c>
      <c r="G6" s="384">
        <f t="shared" si="2"/>
        <v>6.2772801627417305</v>
      </c>
      <c r="H6" s="384">
        <f t="shared" si="2"/>
        <v>9.3358239230453322</v>
      </c>
      <c r="I6" s="384">
        <f t="shared" si="2"/>
        <v>4.030001480025625</v>
      </c>
      <c r="J6" s="384">
        <f t="shared" si="2"/>
        <v>4.8501522649251418</v>
      </c>
      <c r="K6" s="384">
        <f t="shared" si="2"/>
        <v>3.4993581464858834</v>
      </c>
      <c r="L6" s="384">
        <f t="shared" si="2"/>
        <v>5.3955125512004178</v>
      </c>
      <c r="M6" s="384">
        <f t="shared" si="2"/>
        <v>4.376460761688385</v>
      </c>
      <c r="N6" s="384">
        <f t="shared" si="2"/>
        <v>5.351750442688715</v>
      </c>
      <c r="O6" s="384">
        <f t="shared" si="2"/>
        <v>6.496368383653742</v>
      </c>
      <c r="P6" s="384">
        <f t="shared" si="2"/>
        <v>8.3652547740545131</v>
      </c>
      <c r="Q6" s="384">
        <f t="shared" si="2"/>
        <v>2.0205265392474749</v>
      </c>
      <c r="R6" s="384">
        <f t="shared" si="2"/>
        <v>2.070397571536192</v>
      </c>
      <c r="S6" s="384">
        <f t="shared" si="2"/>
        <v>5.9714729920314644</v>
      </c>
      <c r="T6" s="384">
        <f t="shared" si="2"/>
        <v>8.5567139987932102</v>
      </c>
      <c r="U6" s="384">
        <f t="shared" si="2"/>
        <v>3.4625102289763476</v>
      </c>
      <c r="V6" s="385">
        <f t="shared" si="2"/>
        <v>3.7812294431243925</v>
      </c>
    </row>
    <row r="7" spans="1:22" ht="23.25" customHeight="1" thickTop="1">
      <c r="A7" s="322" t="s">
        <v>70</v>
      </c>
      <c r="B7" s="323">
        <f>B10+B13+B16</f>
        <v>3601289</v>
      </c>
      <c r="C7" s="392">
        <f>C10+C13+C16</f>
        <v>11476</v>
      </c>
      <c r="D7" s="392">
        <f t="shared" ref="D7:U7" si="3">D10+D13+D16</f>
        <v>137307</v>
      </c>
      <c r="E7" s="392">
        <f t="shared" si="3"/>
        <v>143390</v>
      </c>
      <c r="F7" s="392">
        <f t="shared" si="3"/>
        <v>289766</v>
      </c>
      <c r="G7" s="392">
        <f t="shared" si="3"/>
        <v>226063</v>
      </c>
      <c r="H7" s="392">
        <f t="shared" si="3"/>
        <v>336210</v>
      </c>
      <c r="I7" s="392">
        <f t="shared" si="3"/>
        <v>145132</v>
      </c>
      <c r="J7" s="392">
        <f t="shared" si="3"/>
        <v>174668</v>
      </c>
      <c r="K7" s="392">
        <f t="shared" si="3"/>
        <v>126022</v>
      </c>
      <c r="L7" s="392">
        <f t="shared" si="3"/>
        <v>194308</v>
      </c>
      <c r="M7" s="392">
        <f t="shared" si="3"/>
        <v>157609</v>
      </c>
      <c r="N7" s="392">
        <f t="shared" si="3"/>
        <v>192732</v>
      </c>
      <c r="O7" s="392">
        <f t="shared" si="3"/>
        <v>233953</v>
      </c>
      <c r="P7" s="392">
        <f t="shared" si="3"/>
        <v>301257</v>
      </c>
      <c r="Q7" s="392">
        <f t="shared" si="3"/>
        <v>72765</v>
      </c>
      <c r="R7" s="392">
        <f t="shared" si="3"/>
        <v>74561</v>
      </c>
      <c r="S7" s="392">
        <f t="shared" si="3"/>
        <v>215050</v>
      </c>
      <c r="T7" s="392">
        <f t="shared" si="3"/>
        <v>308152</v>
      </c>
      <c r="U7" s="392">
        <f t="shared" si="3"/>
        <v>124695</v>
      </c>
      <c r="V7" s="471">
        <f>V10+V13+V16</f>
        <v>136173</v>
      </c>
    </row>
    <row r="8" spans="1:22" ht="23.25" customHeight="1">
      <c r="A8" s="306" t="s">
        <v>4</v>
      </c>
      <c r="B8" s="360">
        <f>B7/91</f>
        <v>39574.604395604394</v>
      </c>
      <c r="C8" s="360">
        <f t="shared" ref="C8:V8" si="4">C7/91</f>
        <v>126.10989010989012</v>
      </c>
      <c r="D8" s="360">
        <f t="shared" si="4"/>
        <v>1508.868131868132</v>
      </c>
      <c r="E8" s="360">
        <f t="shared" si="4"/>
        <v>1575.7142857142858</v>
      </c>
      <c r="F8" s="360">
        <f t="shared" si="4"/>
        <v>3184.2417582417584</v>
      </c>
      <c r="G8" s="360">
        <f t="shared" si="4"/>
        <v>2484.2087912087914</v>
      </c>
      <c r="H8" s="360">
        <f t="shared" si="4"/>
        <v>3694.6153846153848</v>
      </c>
      <c r="I8" s="360">
        <f t="shared" si="4"/>
        <v>1594.8571428571429</v>
      </c>
      <c r="J8" s="360">
        <f t="shared" si="4"/>
        <v>1919.4285714285713</v>
      </c>
      <c r="K8" s="360">
        <f t="shared" si="4"/>
        <v>1384.8571428571429</v>
      </c>
      <c r="L8" s="360">
        <f t="shared" si="4"/>
        <v>2135.2527472527472</v>
      </c>
      <c r="M8" s="360">
        <f t="shared" si="4"/>
        <v>1731.967032967033</v>
      </c>
      <c r="N8" s="360">
        <f t="shared" si="4"/>
        <v>2117.934065934066</v>
      </c>
      <c r="O8" s="360">
        <f t="shared" si="4"/>
        <v>2570.9120879120878</v>
      </c>
      <c r="P8" s="360">
        <f t="shared" si="4"/>
        <v>3310.5164835164837</v>
      </c>
      <c r="Q8" s="360">
        <f t="shared" si="4"/>
        <v>799.61538461538464</v>
      </c>
      <c r="R8" s="360">
        <f t="shared" si="4"/>
        <v>819.35164835164835</v>
      </c>
      <c r="S8" s="360">
        <f t="shared" si="4"/>
        <v>2363.1868131868132</v>
      </c>
      <c r="T8" s="360">
        <f t="shared" si="4"/>
        <v>3386.2857142857142</v>
      </c>
      <c r="U8" s="360">
        <f t="shared" si="4"/>
        <v>1370.2747252747254</v>
      </c>
      <c r="V8" s="379">
        <f t="shared" si="4"/>
        <v>1496.4065934065934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0.31866367847734522</v>
      </c>
      <c r="D9" s="328">
        <f>D8/$B$8*100</f>
        <v>3.8127181684113665</v>
      </c>
      <c r="E9" s="328">
        <f t="shared" ref="E9:V9" si="5">E8/$B$8*100</f>
        <v>3.9816299108458115</v>
      </c>
      <c r="F9" s="328">
        <f>F8/$B$8*100</f>
        <v>8.0461745780469158</v>
      </c>
      <c r="G9" s="328">
        <f t="shared" si="5"/>
        <v>6.2772801627417305</v>
      </c>
      <c r="H9" s="328">
        <f t="shared" si="5"/>
        <v>9.3358239230453322</v>
      </c>
      <c r="I9" s="328">
        <f t="shared" si="5"/>
        <v>4.030001480025625</v>
      </c>
      <c r="J9" s="328">
        <f t="shared" si="5"/>
        <v>4.8501522649251418</v>
      </c>
      <c r="K9" s="328">
        <f t="shared" si="5"/>
        <v>3.4993581464858834</v>
      </c>
      <c r="L9" s="328">
        <f t="shared" si="5"/>
        <v>5.3955125512004178</v>
      </c>
      <c r="M9" s="328">
        <f t="shared" si="5"/>
        <v>4.376460761688385</v>
      </c>
      <c r="N9" s="328">
        <f t="shared" si="5"/>
        <v>5.351750442688715</v>
      </c>
      <c r="O9" s="328">
        <f t="shared" si="5"/>
        <v>6.496368383653742</v>
      </c>
      <c r="P9" s="328">
        <f t="shared" si="5"/>
        <v>8.3652547740545131</v>
      </c>
      <c r="Q9" s="328">
        <f t="shared" si="5"/>
        <v>2.0205265392474749</v>
      </c>
      <c r="R9" s="328">
        <f t="shared" si="5"/>
        <v>2.070397571536192</v>
      </c>
      <c r="S9" s="328">
        <f t="shared" si="5"/>
        <v>5.9714729920314644</v>
      </c>
      <c r="T9" s="328">
        <f t="shared" si="5"/>
        <v>8.5567139987932102</v>
      </c>
      <c r="U9" s="328">
        <f t="shared" si="5"/>
        <v>3.4625102289763476</v>
      </c>
      <c r="V9" s="329">
        <f t="shared" si="5"/>
        <v>3.7812294431243925</v>
      </c>
    </row>
    <row r="10" spans="1:22" ht="23.25" customHeight="1">
      <c r="A10" s="451" t="s">
        <v>22</v>
      </c>
      <c r="B10" s="462">
        <v>1501279</v>
      </c>
      <c r="C10" s="452">
        <v>4122</v>
      </c>
      <c r="D10" s="452">
        <v>57638</v>
      </c>
      <c r="E10" s="452">
        <v>61276</v>
      </c>
      <c r="F10" s="452">
        <v>123597</v>
      </c>
      <c r="G10" s="452">
        <v>96359</v>
      </c>
      <c r="H10" s="452">
        <v>147625</v>
      </c>
      <c r="I10" s="452">
        <v>60385</v>
      </c>
      <c r="J10" s="452">
        <v>73362</v>
      </c>
      <c r="K10" s="452">
        <v>50559</v>
      </c>
      <c r="L10" s="452">
        <v>81231</v>
      </c>
      <c r="M10" s="452">
        <v>64157</v>
      </c>
      <c r="N10" s="452">
        <v>78636</v>
      </c>
      <c r="O10" s="452">
        <v>91417</v>
      </c>
      <c r="P10" s="452">
        <v>122394</v>
      </c>
      <c r="Q10" s="452">
        <v>30066</v>
      </c>
      <c r="R10" s="452">
        <v>31265</v>
      </c>
      <c r="S10" s="452">
        <v>87875</v>
      </c>
      <c r="T10" s="452">
        <v>140358</v>
      </c>
      <c r="U10" s="452">
        <v>49868</v>
      </c>
      <c r="V10" s="454">
        <v>49089</v>
      </c>
    </row>
    <row r="11" spans="1:22" ht="23.25" customHeight="1">
      <c r="A11" s="427" t="s">
        <v>4</v>
      </c>
      <c r="B11" s="463">
        <f>B10/31</f>
        <v>48428.354838709674</v>
      </c>
      <c r="C11" s="463">
        <f t="shared" ref="C11:U11" si="6">C10/31</f>
        <v>132.96774193548387</v>
      </c>
      <c r="D11" s="463">
        <f t="shared" si="6"/>
        <v>1859.2903225806451</v>
      </c>
      <c r="E11" s="463">
        <f t="shared" si="6"/>
        <v>1976.6451612903227</v>
      </c>
      <c r="F11" s="463">
        <f t="shared" si="6"/>
        <v>3987</v>
      </c>
      <c r="G11" s="463">
        <f t="shared" si="6"/>
        <v>3108.3548387096776</v>
      </c>
      <c r="H11" s="463">
        <f t="shared" si="6"/>
        <v>4762.0967741935483</v>
      </c>
      <c r="I11" s="463">
        <f t="shared" si="6"/>
        <v>1947.9032258064517</v>
      </c>
      <c r="J11" s="463">
        <f t="shared" si="6"/>
        <v>2366.516129032258</v>
      </c>
      <c r="K11" s="463">
        <f t="shared" si="6"/>
        <v>1630.9354838709678</v>
      </c>
      <c r="L11" s="463">
        <f t="shared" si="6"/>
        <v>2620.3548387096776</v>
      </c>
      <c r="M11" s="463">
        <f t="shared" si="6"/>
        <v>2069.5806451612902</v>
      </c>
      <c r="N11" s="463">
        <f t="shared" si="6"/>
        <v>2536.6451612903224</v>
      </c>
      <c r="O11" s="463">
        <f t="shared" si="6"/>
        <v>2948.9354838709678</v>
      </c>
      <c r="P11" s="463">
        <f t="shared" si="6"/>
        <v>3948.1935483870966</v>
      </c>
      <c r="Q11" s="463">
        <f t="shared" si="6"/>
        <v>969.87096774193549</v>
      </c>
      <c r="R11" s="463">
        <f t="shared" si="6"/>
        <v>1008.5483870967741</v>
      </c>
      <c r="S11" s="463">
        <f t="shared" si="6"/>
        <v>2834.6774193548385</v>
      </c>
      <c r="T11" s="463">
        <f t="shared" si="6"/>
        <v>4527.677419354839</v>
      </c>
      <c r="U11" s="463">
        <f t="shared" si="6"/>
        <v>1608.6451612903227</v>
      </c>
      <c r="V11" s="469">
        <f>V10/31</f>
        <v>1583.516129032258</v>
      </c>
    </row>
    <row r="12" spans="1:22" ht="23.25" customHeight="1">
      <c r="A12" s="430" t="s">
        <v>5</v>
      </c>
      <c r="B12" s="464">
        <v>100</v>
      </c>
      <c r="C12" s="458">
        <f>C11/$B$11*100</f>
        <v>0.27456588682050442</v>
      </c>
      <c r="D12" s="458">
        <f t="shared" ref="D12:Q12" si="7">D11/$B$11*100</f>
        <v>3.8392597245415412</v>
      </c>
      <c r="E12" s="458">
        <f t="shared" si="7"/>
        <v>4.0815864339673036</v>
      </c>
      <c r="F12" s="458">
        <f t="shared" si="7"/>
        <v>8.2327801827641647</v>
      </c>
      <c r="G12" s="458">
        <f t="shared" si="7"/>
        <v>6.4184605259915051</v>
      </c>
      <c r="H12" s="458">
        <f t="shared" si="7"/>
        <v>9.8332821547493836</v>
      </c>
      <c r="I12" s="458">
        <f t="shared" si="7"/>
        <v>4.0222370392178943</v>
      </c>
      <c r="J12" s="458">
        <f t="shared" si="7"/>
        <v>4.8866333306467356</v>
      </c>
      <c r="K12" s="458">
        <f t="shared" si="7"/>
        <v>3.3677284502081224</v>
      </c>
      <c r="L12" s="458">
        <f t="shared" si="7"/>
        <v>5.4107864027938852</v>
      </c>
      <c r="M12" s="458">
        <f t="shared" si="7"/>
        <v>4.2734894713107954</v>
      </c>
      <c r="N12" s="458">
        <f t="shared" si="7"/>
        <v>5.2379337884563757</v>
      </c>
      <c r="O12" s="458">
        <f t="shared" si="7"/>
        <v>6.0892745452377612</v>
      </c>
      <c r="P12" s="458">
        <f t="shared" si="7"/>
        <v>8.1526485083718612</v>
      </c>
      <c r="Q12" s="458">
        <f t="shared" si="7"/>
        <v>2.0026923709716851</v>
      </c>
      <c r="R12" s="458">
        <f>R11/$B$11*100</f>
        <v>2.0825576058813851</v>
      </c>
      <c r="S12" s="458">
        <f>S11/$B$11*100</f>
        <v>5.8533423833944251</v>
      </c>
      <c r="T12" s="458">
        <f>T11/$B$11*100</f>
        <v>9.3492282247337126</v>
      </c>
      <c r="U12" s="458">
        <f>U11/$B$11*100</f>
        <v>3.321701029588771</v>
      </c>
      <c r="V12" s="459">
        <f>V11/$B$11*100</f>
        <v>3.2698119403521928</v>
      </c>
    </row>
    <row r="13" spans="1:22" ht="23.25" customHeight="1">
      <c r="A13" s="425" t="s">
        <v>23</v>
      </c>
      <c r="B13" s="465">
        <v>1124611</v>
      </c>
      <c r="C13" s="456">
        <v>3512</v>
      </c>
      <c r="D13" s="456">
        <v>43180</v>
      </c>
      <c r="E13" s="456">
        <v>44811</v>
      </c>
      <c r="F13" s="456">
        <v>89237</v>
      </c>
      <c r="G13" s="456">
        <v>71768</v>
      </c>
      <c r="H13" s="456">
        <v>104156</v>
      </c>
      <c r="I13" s="456">
        <v>46423</v>
      </c>
      <c r="J13" s="456">
        <v>52054</v>
      </c>
      <c r="K13" s="456">
        <v>39358</v>
      </c>
      <c r="L13" s="456">
        <v>60585</v>
      </c>
      <c r="M13" s="456">
        <v>50051</v>
      </c>
      <c r="N13" s="456">
        <v>60499</v>
      </c>
      <c r="O13" s="456">
        <v>74037</v>
      </c>
      <c r="P13" s="456">
        <v>95360</v>
      </c>
      <c r="Q13" s="456">
        <v>23036</v>
      </c>
      <c r="R13" s="456">
        <v>22781</v>
      </c>
      <c r="S13" s="456">
        <v>67676</v>
      </c>
      <c r="T13" s="456">
        <v>93387</v>
      </c>
      <c r="U13" s="456">
        <v>39105</v>
      </c>
      <c r="V13" s="457">
        <v>43595</v>
      </c>
    </row>
    <row r="14" spans="1:22" ht="23.25" customHeight="1">
      <c r="A14" s="427" t="s">
        <v>4</v>
      </c>
      <c r="B14" s="466">
        <f>B13/29</f>
        <v>38779.689655172413</v>
      </c>
      <c r="C14" s="466">
        <f t="shared" ref="C14:V14" si="8">C13/29</f>
        <v>121.10344827586206</v>
      </c>
      <c r="D14" s="466">
        <f t="shared" si="8"/>
        <v>1488.9655172413793</v>
      </c>
      <c r="E14" s="466">
        <f t="shared" si="8"/>
        <v>1545.2068965517242</v>
      </c>
      <c r="F14" s="466">
        <f t="shared" si="8"/>
        <v>3077.1379310344828</v>
      </c>
      <c r="G14" s="466">
        <f t="shared" si="8"/>
        <v>2474.7586206896553</v>
      </c>
      <c r="H14" s="466">
        <f t="shared" si="8"/>
        <v>3591.5862068965516</v>
      </c>
      <c r="I14" s="466">
        <f t="shared" si="8"/>
        <v>1600.7931034482758</v>
      </c>
      <c r="J14" s="466">
        <f t="shared" si="8"/>
        <v>1794.9655172413793</v>
      </c>
      <c r="K14" s="466">
        <f t="shared" si="8"/>
        <v>1357.1724137931035</v>
      </c>
      <c r="L14" s="466">
        <f t="shared" si="8"/>
        <v>2089.1379310344828</v>
      </c>
      <c r="M14" s="466">
        <f t="shared" si="8"/>
        <v>1725.8965517241379</v>
      </c>
      <c r="N14" s="466">
        <f t="shared" si="8"/>
        <v>2086.1724137931033</v>
      </c>
      <c r="O14" s="466">
        <f t="shared" si="8"/>
        <v>2553</v>
      </c>
      <c r="P14" s="466">
        <f t="shared" si="8"/>
        <v>3288.2758620689656</v>
      </c>
      <c r="Q14" s="466">
        <f t="shared" si="8"/>
        <v>794.34482758620686</v>
      </c>
      <c r="R14" s="466">
        <f t="shared" si="8"/>
        <v>785.55172413793105</v>
      </c>
      <c r="S14" s="466">
        <f t="shared" si="8"/>
        <v>2333.655172413793</v>
      </c>
      <c r="T14" s="466">
        <f t="shared" si="8"/>
        <v>3220.2413793103447</v>
      </c>
      <c r="U14" s="466">
        <f t="shared" si="8"/>
        <v>1348.4482758620691</v>
      </c>
      <c r="V14" s="470">
        <f t="shared" si="8"/>
        <v>1503.2758620689656</v>
      </c>
    </row>
    <row r="15" spans="1:22" ht="23.25" customHeight="1">
      <c r="A15" s="430" t="s">
        <v>5</v>
      </c>
      <c r="B15" s="467">
        <v>100</v>
      </c>
      <c r="C15" s="460">
        <f>C14/$B$14*100</f>
        <v>0.31228575925364416</v>
      </c>
      <c r="D15" s="460">
        <f t="shared" ref="D15:R15" si="9">D14/$B$14*100</f>
        <v>3.8395498532381418</v>
      </c>
      <c r="E15" s="460">
        <f t="shared" si="9"/>
        <v>3.9845777784496152</v>
      </c>
      <c r="F15" s="460">
        <f t="shared" si="9"/>
        <v>7.934921497299956</v>
      </c>
      <c r="G15" s="460">
        <f t="shared" si="9"/>
        <v>6.3815843878461092</v>
      </c>
      <c r="H15" s="460">
        <f t="shared" si="9"/>
        <v>9.2615135366806829</v>
      </c>
      <c r="I15" s="460">
        <f t="shared" si="9"/>
        <v>4.127916230589955</v>
      </c>
      <c r="J15" s="460">
        <f t="shared" si="9"/>
        <v>4.6286226970925952</v>
      </c>
      <c r="K15" s="460">
        <f t="shared" si="9"/>
        <v>3.4996990070344327</v>
      </c>
      <c r="L15" s="460">
        <f t="shared" si="9"/>
        <v>5.3871961060313298</v>
      </c>
      <c r="M15" s="460">
        <f t="shared" si="9"/>
        <v>4.4505166675410424</v>
      </c>
      <c r="N15" s="460">
        <f t="shared" si="9"/>
        <v>5.3795490173935692</v>
      </c>
      <c r="O15" s="460">
        <f t="shared" si="9"/>
        <v>6.5833430403935234</v>
      </c>
      <c r="P15" s="460">
        <f t="shared" si="9"/>
        <v>8.4793764243814085</v>
      </c>
      <c r="Q15" s="460">
        <f t="shared" si="9"/>
        <v>2.0483527192958277</v>
      </c>
      <c r="R15" s="460">
        <f t="shared" si="9"/>
        <v>2.0256782122885157</v>
      </c>
      <c r="S15" s="460">
        <f>S14/$B$14*100</f>
        <v>6.0177252401052446</v>
      </c>
      <c r="T15" s="460">
        <f>T14/$B$14*100</f>
        <v>8.30393798388954</v>
      </c>
      <c r="U15" s="460">
        <f>U14/$B$14*100</f>
        <v>3.4772023392977665</v>
      </c>
      <c r="V15" s="461">
        <f>V14/$B$14*100</f>
        <v>3.8764515018971006</v>
      </c>
    </row>
    <row r="16" spans="1:22" ht="23.25" customHeight="1">
      <c r="A16" s="425" t="s">
        <v>24</v>
      </c>
      <c r="B16" s="465">
        <v>975399</v>
      </c>
      <c r="C16" s="456">
        <v>3842</v>
      </c>
      <c r="D16" s="456">
        <v>36489</v>
      </c>
      <c r="E16" s="456">
        <v>37303</v>
      </c>
      <c r="F16" s="456">
        <v>76932</v>
      </c>
      <c r="G16" s="456">
        <v>57936</v>
      </c>
      <c r="H16" s="456">
        <v>84429</v>
      </c>
      <c r="I16" s="456">
        <v>38324</v>
      </c>
      <c r="J16" s="456">
        <v>49252</v>
      </c>
      <c r="K16" s="456">
        <v>36105</v>
      </c>
      <c r="L16" s="456">
        <v>52492</v>
      </c>
      <c r="M16" s="456">
        <v>43401</v>
      </c>
      <c r="N16" s="456">
        <v>53597</v>
      </c>
      <c r="O16" s="456">
        <v>68499</v>
      </c>
      <c r="P16" s="456">
        <v>83503</v>
      </c>
      <c r="Q16" s="456">
        <v>19663</v>
      </c>
      <c r="R16" s="456">
        <v>20515</v>
      </c>
      <c r="S16" s="456">
        <v>59499</v>
      </c>
      <c r="T16" s="456">
        <v>74407</v>
      </c>
      <c r="U16" s="456">
        <v>35722</v>
      </c>
      <c r="V16" s="457">
        <v>43489</v>
      </c>
    </row>
    <row r="17" spans="1:22" ht="23.25" customHeight="1">
      <c r="A17" s="427" t="s">
        <v>4</v>
      </c>
      <c r="B17" s="466">
        <f>B16/31</f>
        <v>31464.483870967742</v>
      </c>
      <c r="C17" s="466">
        <f t="shared" ref="C17:V17" si="10">C16/31</f>
        <v>123.93548387096774</v>
      </c>
      <c r="D17" s="466">
        <f t="shared" si="10"/>
        <v>1177.0645161290322</v>
      </c>
      <c r="E17" s="466">
        <f t="shared" si="10"/>
        <v>1203.3225806451612</v>
      </c>
      <c r="F17" s="466">
        <f t="shared" si="10"/>
        <v>2481.6774193548385</v>
      </c>
      <c r="G17" s="466">
        <f t="shared" si="10"/>
        <v>1868.9032258064517</v>
      </c>
      <c r="H17" s="466">
        <f t="shared" si="10"/>
        <v>2723.516129032258</v>
      </c>
      <c r="I17" s="466">
        <f t="shared" si="10"/>
        <v>1236.258064516129</v>
      </c>
      <c r="J17" s="466">
        <f t="shared" si="10"/>
        <v>1588.7741935483871</v>
      </c>
      <c r="K17" s="466">
        <f t="shared" si="10"/>
        <v>1164.6774193548388</v>
      </c>
      <c r="L17" s="466">
        <f t="shared" si="10"/>
        <v>1693.2903225806451</v>
      </c>
      <c r="M17" s="466">
        <f t="shared" si="10"/>
        <v>1400.0322580645161</v>
      </c>
      <c r="N17" s="466">
        <f t="shared" si="10"/>
        <v>1728.9354838709678</v>
      </c>
      <c r="O17" s="466">
        <f t="shared" si="10"/>
        <v>2209.6451612903224</v>
      </c>
      <c r="P17" s="466">
        <f t="shared" si="10"/>
        <v>2693.6451612903224</v>
      </c>
      <c r="Q17" s="466">
        <f t="shared" si="10"/>
        <v>634.29032258064512</v>
      </c>
      <c r="R17" s="466">
        <f t="shared" si="10"/>
        <v>661.77419354838707</v>
      </c>
      <c r="S17" s="466">
        <f t="shared" si="10"/>
        <v>1919.3225806451612</v>
      </c>
      <c r="T17" s="466">
        <f t="shared" si="10"/>
        <v>2400.2258064516127</v>
      </c>
      <c r="U17" s="466">
        <f t="shared" si="10"/>
        <v>1152.3225806451612</v>
      </c>
      <c r="V17" s="470">
        <f t="shared" si="10"/>
        <v>1402.8709677419354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0.39389009010671527</v>
      </c>
      <c r="D18" s="453">
        <f t="shared" ref="D18:R18" si="11">D17/$B$17*100</f>
        <v>3.7409306345403266</v>
      </c>
      <c r="E18" s="453">
        <f t="shared" si="11"/>
        <v>3.8243836624806868</v>
      </c>
      <c r="F18" s="453">
        <f t="shared" si="11"/>
        <v>7.887233839690218</v>
      </c>
      <c r="G18" s="453">
        <f t="shared" si="11"/>
        <v>5.9397231286888754</v>
      </c>
      <c r="H18" s="453">
        <f t="shared" si="11"/>
        <v>8.6558423783497833</v>
      </c>
      <c r="I18" s="453">
        <f t="shared" si="11"/>
        <v>3.9290587749218524</v>
      </c>
      <c r="J18" s="453">
        <f t="shared" si="11"/>
        <v>5.049420801128564</v>
      </c>
      <c r="K18" s="453">
        <f t="shared" si="11"/>
        <v>3.7015621299591248</v>
      </c>
      <c r="L18" s="453">
        <f t="shared" si="11"/>
        <v>5.3815925585324571</v>
      </c>
      <c r="M18" s="453">
        <f t="shared" si="11"/>
        <v>4.4495637170019648</v>
      </c>
      <c r="N18" s="453">
        <f t="shared" si="11"/>
        <v>5.4948795313507599</v>
      </c>
      <c r="O18" s="453">
        <f t="shared" si="11"/>
        <v>7.0226645711139746</v>
      </c>
      <c r="P18" s="453">
        <f t="shared" si="11"/>
        <v>8.5609068699065709</v>
      </c>
      <c r="Q18" s="453">
        <f t="shared" si="11"/>
        <v>2.0158929832817134</v>
      </c>
      <c r="R18" s="453">
        <f t="shared" si="11"/>
        <v>2.103241852821256</v>
      </c>
      <c r="S18" s="453">
        <f>S17/$B$17*100</f>
        <v>6.099965244992049</v>
      </c>
      <c r="T18" s="453">
        <f>T17/$B$17*100</f>
        <v>7.6283654176393449</v>
      </c>
      <c r="U18" s="453">
        <f>U17/$B$17*100</f>
        <v>3.6622961475252689</v>
      </c>
      <c r="V18" s="455">
        <f>V17/$B$17*100</f>
        <v>4.4585856659684904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E6" sqref="E6"/>
    </sheetView>
  </sheetViews>
  <sheetFormatPr defaultRowHeight="13.5"/>
  <sheetData>
    <row r="1" spans="1:22" ht="25.5">
      <c r="A1" s="506" t="s">
        <v>179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7195830</v>
      </c>
      <c r="C4" s="380">
        <f>C7+'2020.1분기'!C4</f>
        <v>25157</v>
      </c>
      <c r="D4" s="380">
        <f>D7+'2020.1분기'!D4</f>
        <v>273210</v>
      </c>
      <c r="E4" s="380">
        <f>E7+'2020.1분기'!E4</f>
        <v>292914</v>
      </c>
      <c r="F4" s="380">
        <f>F7+'2020.1분기'!F4</f>
        <v>587936</v>
      </c>
      <c r="G4" s="380">
        <f>G7+'2020.1분기'!G4</f>
        <v>449806</v>
      </c>
      <c r="H4" s="380">
        <f>H7+'2020.1분기'!H4</f>
        <v>655161</v>
      </c>
      <c r="I4" s="380">
        <f>I7+'2020.1분기'!I4</f>
        <v>281908</v>
      </c>
      <c r="J4" s="380">
        <f>J7+'2020.1분기'!J4</f>
        <v>354421</v>
      </c>
      <c r="K4" s="380">
        <f>K7+'2020.1분기'!K4</f>
        <v>252590</v>
      </c>
      <c r="L4" s="380">
        <f>L7+'2020.1분기'!L4</f>
        <v>386495</v>
      </c>
      <c r="M4" s="380">
        <f>M7+'2020.1분기'!M4</f>
        <v>315350</v>
      </c>
      <c r="N4" s="380">
        <f>N7+'2020.1분기'!N4</f>
        <v>387812</v>
      </c>
      <c r="O4" s="380">
        <f>O7+'2020.1분기'!O4</f>
        <v>468619</v>
      </c>
      <c r="P4" s="380">
        <f>P7+'2020.1분기'!P4</f>
        <v>605691</v>
      </c>
      <c r="Q4" s="380">
        <f>Q7+'2020.1분기'!Q4</f>
        <v>149557</v>
      </c>
      <c r="R4" s="380">
        <f>R7+'2020.1분기'!R4</f>
        <v>158664</v>
      </c>
      <c r="S4" s="380">
        <f>S7+'2020.1분기'!S4</f>
        <v>428675</v>
      </c>
      <c r="T4" s="380">
        <f>T7+'2020.1분기'!T4</f>
        <v>606394</v>
      </c>
      <c r="U4" s="380">
        <f>U7+'2020.1분기'!U4</f>
        <v>249977</v>
      </c>
      <c r="V4" s="381">
        <f>V7+'2020.1분기'!V4</f>
        <v>265493</v>
      </c>
    </row>
    <row r="5" spans="1:22" ht="23.25" customHeight="1">
      <c r="A5" s="387" t="s">
        <v>4</v>
      </c>
      <c r="B5" s="433">
        <f>B4/182</f>
        <v>39537.527472527472</v>
      </c>
      <c r="C5" s="433">
        <f>C4/182</f>
        <v>138.22527472527472</v>
      </c>
      <c r="D5" s="433">
        <f t="shared" ref="D5:V5" si="0">D4/182</f>
        <v>1501.1538461538462</v>
      </c>
      <c r="E5" s="433">
        <f t="shared" si="0"/>
        <v>1609.4175824175825</v>
      </c>
      <c r="F5" s="433">
        <f t="shared" si="0"/>
        <v>3230.4175824175823</v>
      </c>
      <c r="G5" s="433">
        <f t="shared" si="0"/>
        <v>2471.4615384615386</v>
      </c>
      <c r="H5" s="433">
        <f t="shared" si="0"/>
        <v>3599.7857142857142</v>
      </c>
      <c r="I5" s="433">
        <f t="shared" si="0"/>
        <v>1548.9450549450548</v>
      </c>
      <c r="J5" s="433">
        <f t="shared" si="0"/>
        <v>1947.368131868132</v>
      </c>
      <c r="K5" s="433">
        <f t="shared" si="0"/>
        <v>1387.8571428571429</v>
      </c>
      <c r="L5" s="433">
        <f t="shared" si="0"/>
        <v>2123.598901098901</v>
      </c>
      <c r="M5" s="433">
        <f t="shared" si="0"/>
        <v>1732.6923076923076</v>
      </c>
      <c r="N5" s="433">
        <f t="shared" si="0"/>
        <v>2130.835164835165</v>
      </c>
      <c r="O5" s="433">
        <f t="shared" si="0"/>
        <v>2574.8296703296705</v>
      </c>
      <c r="P5" s="433">
        <f t="shared" si="0"/>
        <v>3327.9725274725274</v>
      </c>
      <c r="Q5" s="433">
        <f t="shared" si="0"/>
        <v>821.74175824175825</v>
      </c>
      <c r="R5" s="433">
        <f t="shared" si="0"/>
        <v>871.7802197802198</v>
      </c>
      <c r="S5" s="433">
        <f t="shared" si="0"/>
        <v>2355.3571428571427</v>
      </c>
      <c r="T5" s="433">
        <f t="shared" si="0"/>
        <v>3331.835164835165</v>
      </c>
      <c r="U5" s="433">
        <f t="shared" si="0"/>
        <v>1373.5</v>
      </c>
      <c r="V5" s="435">
        <f t="shared" si="0"/>
        <v>1458.7527472527472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0.34960525748940702</v>
      </c>
      <c r="D6" s="384">
        <f>D5/$B$5*100</f>
        <v>3.7967823030838699</v>
      </c>
      <c r="E6" s="384">
        <f t="shared" ref="E6:V6" si="1">E5/$B$5*100</f>
        <v>4.0706075602119567</v>
      </c>
      <c r="F6" s="384">
        <f>F5/$B$5*100</f>
        <v>8.1705098647411081</v>
      </c>
      <c r="G6" s="384">
        <f t="shared" si="1"/>
        <v>6.2509258834630614</v>
      </c>
      <c r="H6" s="384">
        <f t="shared" si="1"/>
        <v>9.1047314903214769</v>
      </c>
      <c r="I6" s="384">
        <f t="shared" si="1"/>
        <v>3.9176578657361274</v>
      </c>
      <c r="J6" s="384">
        <f t="shared" si="1"/>
        <v>4.9253664969850597</v>
      </c>
      <c r="K6" s="384">
        <f t="shared" si="1"/>
        <v>3.5102274511765841</v>
      </c>
      <c r="L6" s="384">
        <f t="shared" si="1"/>
        <v>5.371096871382453</v>
      </c>
      <c r="M6" s="384">
        <f t="shared" si="1"/>
        <v>4.3823992506771283</v>
      </c>
      <c r="N6" s="384">
        <f t="shared" si="1"/>
        <v>5.3893991381119344</v>
      </c>
      <c r="O6" s="384">
        <f t="shared" si="1"/>
        <v>6.5123689692502467</v>
      </c>
      <c r="P6" s="384">
        <f t="shared" si="1"/>
        <v>8.4172499906195668</v>
      </c>
      <c r="Q6" s="384">
        <f t="shared" si="1"/>
        <v>2.0783842864547939</v>
      </c>
      <c r="R6" s="384">
        <f t="shared" si="1"/>
        <v>2.2049436965575895</v>
      </c>
      <c r="S6" s="384">
        <f t="shared" si="1"/>
        <v>5.9572696964769873</v>
      </c>
      <c r="T6" s="384">
        <f t="shared" si="1"/>
        <v>8.4270195377044761</v>
      </c>
      <c r="U6" s="384">
        <f t="shared" si="1"/>
        <v>3.4739147534057921</v>
      </c>
      <c r="V6" s="385">
        <f t="shared" si="1"/>
        <v>3.6895396361503816</v>
      </c>
    </row>
    <row r="7" spans="1:22" ht="23.25" customHeight="1" thickTop="1">
      <c r="A7" s="322" t="s">
        <v>70</v>
      </c>
      <c r="B7" s="323">
        <f>B10+B13+B16</f>
        <v>3594541</v>
      </c>
      <c r="C7" s="392">
        <f>C10+C13+C16</f>
        <v>13681</v>
      </c>
      <c r="D7" s="392">
        <f t="shared" ref="D7:U7" si="2">D10+D13+D16</f>
        <v>135903</v>
      </c>
      <c r="E7" s="392">
        <f t="shared" si="2"/>
        <v>149524</v>
      </c>
      <c r="F7" s="392">
        <f t="shared" si="2"/>
        <v>298170</v>
      </c>
      <c r="G7" s="392">
        <f t="shared" si="2"/>
        <v>223743</v>
      </c>
      <c r="H7" s="392">
        <f t="shared" si="2"/>
        <v>318951</v>
      </c>
      <c r="I7" s="392">
        <f t="shared" si="2"/>
        <v>136776</v>
      </c>
      <c r="J7" s="392">
        <f t="shared" si="2"/>
        <v>179753</v>
      </c>
      <c r="K7" s="392">
        <f t="shared" si="2"/>
        <v>126568</v>
      </c>
      <c r="L7" s="392">
        <f t="shared" si="2"/>
        <v>192187</v>
      </c>
      <c r="M7" s="392">
        <f t="shared" si="2"/>
        <v>157741</v>
      </c>
      <c r="N7" s="392">
        <f t="shared" si="2"/>
        <v>195080</v>
      </c>
      <c r="O7" s="392">
        <f t="shared" si="2"/>
        <v>234666</v>
      </c>
      <c r="P7" s="392">
        <f t="shared" si="2"/>
        <v>304434</v>
      </c>
      <c r="Q7" s="392">
        <f t="shared" si="2"/>
        <v>76792</v>
      </c>
      <c r="R7" s="392">
        <f t="shared" si="2"/>
        <v>84103</v>
      </c>
      <c r="S7" s="392">
        <f t="shared" si="2"/>
        <v>213625</v>
      </c>
      <c r="T7" s="392">
        <f t="shared" si="2"/>
        <v>298242</v>
      </c>
      <c r="U7" s="392">
        <f t="shared" si="2"/>
        <v>125282</v>
      </c>
      <c r="V7" s="471">
        <f>V10+V13+V16</f>
        <v>129320</v>
      </c>
    </row>
    <row r="8" spans="1:22" ht="23.25" customHeight="1">
      <c r="A8" s="306" t="s">
        <v>4</v>
      </c>
      <c r="B8" s="360">
        <f>B7/91</f>
        <v>39500.45054945055</v>
      </c>
      <c r="C8" s="360">
        <f t="shared" ref="C8:V8" si="3">C7/91</f>
        <v>150.34065934065933</v>
      </c>
      <c r="D8" s="360">
        <f t="shared" si="3"/>
        <v>1493.4395604395604</v>
      </c>
      <c r="E8" s="360">
        <f t="shared" si="3"/>
        <v>1643.1208791208792</v>
      </c>
      <c r="F8" s="360">
        <f t="shared" si="3"/>
        <v>3276.5934065934066</v>
      </c>
      <c r="G8" s="360">
        <f t="shared" si="3"/>
        <v>2458.7142857142858</v>
      </c>
      <c r="H8" s="360">
        <f t="shared" si="3"/>
        <v>3504.9560439560441</v>
      </c>
      <c r="I8" s="360">
        <f t="shared" si="3"/>
        <v>1503.032967032967</v>
      </c>
      <c r="J8" s="360">
        <f t="shared" si="3"/>
        <v>1975.3076923076924</v>
      </c>
      <c r="K8" s="360">
        <f t="shared" si="3"/>
        <v>1390.8571428571429</v>
      </c>
      <c r="L8" s="360">
        <f t="shared" si="3"/>
        <v>2111.9450549450548</v>
      </c>
      <c r="M8" s="360">
        <f t="shared" si="3"/>
        <v>1733.4175824175825</v>
      </c>
      <c r="N8" s="360">
        <f t="shared" si="3"/>
        <v>2143.7362637362639</v>
      </c>
      <c r="O8" s="360">
        <f t="shared" si="3"/>
        <v>2578.7472527472528</v>
      </c>
      <c r="P8" s="360">
        <f t="shared" si="3"/>
        <v>3345.4285714285716</v>
      </c>
      <c r="Q8" s="360">
        <f t="shared" si="3"/>
        <v>843.86813186813185</v>
      </c>
      <c r="R8" s="360">
        <f t="shared" si="3"/>
        <v>924.20879120879124</v>
      </c>
      <c r="S8" s="360">
        <f t="shared" si="3"/>
        <v>2347.5274725274726</v>
      </c>
      <c r="T8" s="360">
        <f t="shared" si="3"/>
        <v>3277.3846153846152</v>
      </c>
      <c r="U8" s="360">
        <f t="shared" si="3"/>
        <v>1376.7252747252746</v>
      </c>
      <c r="V8" s="379">
        <f t="shared" si="3"/>
        <v>1421.098901098901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0.38060492285384973</v>
      </c>
      <c r="D9" s="328">
        <f>D8/$B$8*100</f>
        <v>3.7808165214974592</v>
      </c>
      <c r="E9" s="328">
        <f t="shared" ref="E9:V9" si="4">E8/$B$8*100</f>
        <v>4.1597522465316157</v>
      </c>
      <c r="F9" s="328">
        <f>F8/$B$8*100</f>
        <v>8.295078564968378</v>
      </c>
      <c r="G9" s="328">
        <f t="shared" si="4"/>
        <v>6.2245221295291948</v>
      </c>
      <c r="H9" s="328">
        <f t="shared" si="4"/>
        <v>8.8732052298193302</v>
      </c>
      <c r="I9" s="328">
        <f t="shared" si="4"/>
        <v>3.8051033497740043</v>
      </c>
      <c r="J9" s="328">
        <f t="shared" si="4"/>
        <v>5.0007219280570174</v>
      </c>
      <c r="K9" s="328">
        <f t="shared" si="4"/>
        <v>3.5211171607167651</v>
      </c>
      <c r="L9" s="328">
        <f t="shared" si="4"/>
        <v>5.3466353562248967</v>
      </c>
      <c r="M9" s="328">
        <f t="shared" si="4"/>
        <v>4.3883488879386823</v>
      </c>
      <c r="N9" s="328">
        <f t="shared" si="4"/>
        <v>5.4271185110978015</v>
      </c>
      <c r="O9" s="328">
        <f t="shared" si="4"/>
        <v>6.528399592604452</v>
      </c>
      <c r="P9" s="328">
        <f t="shared" si="4"/>
        <v>8.4693428173444119</v>
      </c>
      <c r="Q9" s="328">
        <f t="shared" si="4"/>
        <v>2.1363506494987816</v>
      </c>
      <c r="R9" s="328">
        <f t="shared" si="4"/>
        <v>2.3397424038284722</v>
      </c>
      <c r="S9" s="328">
        <f t="shared" si="4"/>
        <v>5.943039737201496</v>
      </c>
      <c r="T9" s="328">
        <f t="shared" si="4"/>
        <v>8.2970816023520104</v>
      </c>
      <c r="U9" s="328">
        <f t="shared" si="4"/>
        <v>3.4853406874479935</v>
      </c>
      <c r="V9" s="329">
        <f t="shared" si="4"/>
        <v>3.5976777007133873</v>
      </c>
    </row>
    <row r="10" spans="1:22" ht="23.25" customHeight="1">
      <c r="A10" s="451" t="s">
        <v>180</v>
      </c>
      <c r="B10" s="462">
        <v>1054621</v>
      </c>
      <c r="C10" s="452">
        <v>4239</v>
      </c>
      <c r="D10" s="452">
        <v>40325</v>
      </c>
      <c r="E10" s="452">
        <v>42316</v>
      </c>
      <c r="F10" s="452">
        <v>85071</v>
      </c>
      <c r="G10" s="452">
        <v>64548</v>
      </c>
      <c r="H10" s="452">
        <v>93102</v>
      </c>
      <c r="I10" s="452">
        <v>39519</v>
      </c>
      <c r="J10" s="452">
        <v>53996</v>
      </c>
      <c r="K10" s="452">
        <v>37865</v>
      </c>
      <c r="L10" s="452">
        <v>56794</v>
      </c>
      <c r="M10" s="452">
        <v>46374</v>
      </c>
      <c r="N10" s="452">
        <v>56700</v>
      </c>
      <c r="O10" s="452">
        <v>72370</v>
      </c>
      <c r="P10" s="452">
        <v>89673</v>
      </c>
      <c r="Q10" s="452">
        <v>21785</v>
      </c>
      <c r="R10" s="452">
        <v>22945</v>
      </c>
      <c r="S10" s="452">
        <v>63461</v>
      </c>
      <c r="T10" s="452">
        <v>84566</v>
      </c>
      <c r="U10" s="452">
        <v>37564</v>
      </c>
      <c r="V10" s="472">
        <v>41408</v>
      </c>
    </row>
    <row r="11" spans="1:22" ht="23.25" customHeight="1">
      <c r="A11" s="427" t="s">
        <v>4</v>
      </c>
      <c r="B11" s="463">
        <f>B10/30</f>
        <v>35154.033333333333</v>
      </c>
      <c r="C11" s="463">
        <f>C10/30</f>
        <v>141.30000000000001</v>
      </c>
      <c r="D11" s="463">
        <f t="shared" ref="D11:V11" si="5">D10/30</f>
        <v>1344.1666666666667</v>
      </c>
      <c r="E11" s="463">
        <f t="shared" si="5"/>
        <v>1410.5333333333333</v>
      </c>
      <c r="F11" s="463">
        <f t="shared" si="5"/>
        <v>2835.7</v>
      </c>
      <c r="G11" s="463">
        <f t="shared" si="5"/>
        <v>2151.6</v>
      </c>
      <c r="H11" s="463">
        <f t="shared" si="5"/>
        <v>3103.4</v>
      </c>
      <c r="I11" s="463">
        <f t="shared" si="5"/>
        <v>1317.3</v>
      </c>
      <c r="J11" s="463">
        <f t="shared" si="5"/>
        <v>1799.8666666666666</v>
      </c>
      <c r="K11" s="463">
        <f t="shared" si="5"/>
        <v>1262.1666666666667</v>
      </c>
      <c r="L11" s="463">
        <f t="shared" si="5"/>
        <v>1893.1333333333334</v>
      </c>
      <c r="M11" s="463">
        <f t="shared" si="5"/>
        <v>1545.8</v>
      </c>
      <c r="N11" s="463">
        <f t="shared" si="5"/>
        <v>1890</v>
      </c>
      <c r="O11" s="463">
        <f t="shared" si="5"/>
        <v>2412.3333333333335</v>
      </c>
      <c r="P11" s="463">
        <f t="shared" si="5"/>
        <v>2989.1</v>
      </c>
      <c r="Q11" s="463">
        <f t="shared" si="5"/>
        <v>726.16666666666663</v>
      </c>
      <c r="R11" s="463">
        <f t="shared" si="5"/>
        <v>764.83333333333337</v>
      </c>
      <c r="S11" s="463">
        <f t="shared" si="5"/>
        <v>2115.3666666666668</v>
      </c>
      <c r="T11" s="463">
        <f t="shared" si="5"/>
        <v>2818.8666666666668</v>
      </c>
      <c r="U11" s="463">
        <f t="shared" si="5"/>
        <v>1252.1333333333334</v>
      </c>
      <c r="V11" s="473">
        <f t="shared" si="5"/>
        <v>1380.2666666666667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0.40194534339824456</v>
      </c>
      <c r="D12" s="458">
        <f t="shared" ref="D12:Q12" si="6">D11/$B$11*100</f>
        <v>3.8236484955258812</v>
      </c>
      <c r="E12" s="458">
        <f t="shared" si="6"/>
        <v>4.0124366952677786</v>
      </c>
      <c r="F12" s="458">
        <f t="shared" si="6"/>
        <v>8.0664997188563472</v>
      </c>
      <c r="G12" s="458">
        <f t="shared" si="6"/>
        <v>6.120492575057769</v>
      </c>
      <c r="H12" s="458">
        <f t="shared" si="6"/>
        <v>8.8280055109845161</v>
      </c>
      <c r="I12" s="458">
        <f t="shared" si="6"/>
        <v>3.7472229360120837</v>
      </c>
      <c r="J12" s="458">
        <f t="shared" si="6"/>
        <v>5.1199435626637433</v>
      </c>
      <c r="K12" s="458">
        <f t="shared" si="6"/>
        <v>3.5903893436599499</v>
      </c>
      <c r="L12" s="458">
        <f t="shared" si="6"/>
        <v>5.3852521427128801</v>
      </c>
      <c r="M12" s="458">
        <f t="shared" si="6"/>
        <v>4.3972194750531237</v>
      </c>
      <c r="N12" s="458">
        <f t="shared" si="6"/>
        <v>5.376338988129385</v>
      </c>
      <c r="O12" s="458">
        <f t="shared" si="6"/>
        <v>6.8621808213566764</v>
      </c>
      <c r="P12" s="458">
        <f t="shared" si="6"/>
        <v>8.5028650102738332</v>
      </c>
      <c r="Q12" s="458">
        <f t="shared" si="6"/>
        <v>2.0656709851216695</v>
      </c>
      <c r="R12" s="458">
        <f>R11/$B$11*100</f>
        <v>2.1756631055137343</v>
      </c>
      <c r="S12" s="458">
        <f>S11/$B$11*100</f>
        <v>6.01742237258693</v>
      </c>
      <c r="T12" s="458">
        <f>T11/$B$11*100</f>
        <v>8.0186152181684243</v>
      </c>
      <c r="U12" s="458">
        <f>U11/$B$11*100</f>
        <v>3.561848284834078</v>
      </c>
      <c r="V12" s="474">
        <f>V11/$B$11*100</f>
        <v>3.9263394148229556</v>
      </c>
    </row>
    <row r="13" spans="1:22" ht="23.25" customHeight="1">
      <c r="A13" s="425" t="s">
        <v>181</v>
      </c>
      <c r="B13" s="465">
        <v>1247238</v>
      </c>
      <c r="C13" s="456">
        <v>4666</v>
      </c>
      <c r="D13" s="456">
        <v>47221</v>
      </c>
      <c r="E13" s="456">
        <v>50948</v>
      </c>
      <c r="F13" s="456">
        <v>103529</v>
      </c>
      <c r="G13" s="456">
        <v>81409</v>
      </c>
      <c r="H13" s="456">
        <v>114365</v>
      </c>
      <c r="I13" s="456">
        <v>45245</v>
      </c>
      <c r="J13" s="456">
        <v>62994</v>
      </c>
      <c r="K13" s="456">
        <v>43323</v>
      </c>
      <c r="L13" s="456">
        <v>67429</v>
      </c>
      <c r="M13" s="456">
        <v>54372</v>
      </c>
      <c r="N13" s="456">
        <v>66892</v>
      </c>
      <c r="O13" s="456">
        <v>78769</v>
      </c>
      <c r="P13" s="456">
        <v>106246</v>
      </c>
      <c r="Q13" s="456">
        <v>25956</v>
      </c>
      <c r="R13" s="456">
        <v>28686</v>
      </c>
      <c r="S13" s="456">
        <v>72789</v>
      </c>
      <c r="T13" s="456">
        <v>108073</v>
      </c>
      <c r="U13" s="456">
        <v>42566</v>
      </c>
      <c r="V13" s="475">
        <v>41760</v>
      </c>
    </row>
    <row r="14" spans="1:22" ht="23.25" customHeight="1">
      <c r="A14" s="427" t="s">
        <v>4</v>
      </c>
      <c r="B14" s="466">
        <f>B13/31</f>
        <v>40233.483870967742</v>
      </c>
      <c r="C14" s="466">
        <f>C13/31</f>
        <v>150.51612903225808</v>
      </c>
      <c r="D14" s="466">
        <f t="shared" ref="D14:V14" si="7">D13/31</f>
        <v>1523.258064516129</v>
      </c>
      <c r="E14" s="466">
        <f t="shared" si="7"/>
        <v>1643.483870967742</v>
      </c>
      <c r="F14" s="466">
        <f t="shared" si="7"/>
        <v>3339.6451612903224</v>
      </c>
      <c r="G14" s="466">
        <f t="shared" si="7"/>
        <v>2626.0967741935483</v>
      </c>
      <c r="H14" s="466">
        <f t="shared" si="7"/>
        <v>3689.1935483870966</v>
      </c>
      <c r="I14" s="466">
        <f t="shared" si="7"/>
        <v>1459.516129032258</v>
      </c>
      <c r="J14" s="466">
        <f t="shared" si="7"/>
        <v>2032.0645161290322</v>
      </c>
      <c r="K14" s="466">
        <f t="shared" si="7"/>
        <v>1397.516129032258</v>
      </c>
      <c r="L14" s="466">
        <f t="shared" si="7"/>
        <v>2175.1290322580644</v>
      </c>
      <c r="M14" s="466">
        <f t="shared" si="7"/>
        <v>1753.9354838709678</v>
      </c>
      <c r="N14" s="466">
        <f t="shared" si="7"/>
        <v>2157.8064516129034</v>
      </c>
      <c r="O14" s="466">
        <f t="shared" si="7"/>
        <v>2540.9354838709678</v>
      </c>
      <c r="P14" s="466">
        <f t="shared" si="7"/>
        <v>3427.2903225806454</v>
      </c>
      <c r="Q14" s="466">
        <f t="shared" si="7"/>
        <v>837.29032258064512</v>
      </c>
      <c r="R14" s="466">
        <f t="shared" si="7"/>
        <v>925.35483870967744</v>
      </c>
      <c r="S14" s="466">
        <f t="shared" si="7"/>
        <v>2348.0322580645161</v>
      </c>
      <c r="T14" s="466">
        <f t="shared" si="7"/>
        <v>3486.2258064516127</v>
      </c>
      <c r="U14" s="466">
        <f t="shared" si="7"/>
        <v>1373.0967741935483</v>
      </c>
      <c r="V14" s="476">
        <f t="shared" si="7"/>
        <v>1347.0967741935483</v>
      </c>
    </row>
    <row r="15" spans="1:22" ht="23.25" customHeight="1">
      <c r="A15" s="430" t="s">
        <v>5</v>
      </c>
      <c r="B15" s="467">
        <v>100</v>
      </c>
      <c r="C15" s="460">
        <f>C14/$B$14*100</f>
        <v>0.37410662600081146</v>
      </c>
      <c r="D15" s="460">
        <f t="shared" ref="D15:R15" si="8">D14/$B$14*100</f>
        <v>3.7860456464604191</v>
      </c>
      <c r="E15" s="460">
        <f t="shared" si="8"/>
        <v>4.0848659197362487</v>
      </c>
      <c r="F15" s="460">
        <f t="shared" si="8"/>
        <v>8.3006611408568372</v>
      </c>
      <c r="G15" s="460">
        <f t="shared" si="8"/>
        <v>6.5271423737891245</v>
      </c>
      <c r="H15" s="460">
        <f t="shared" si="8"/>
        <v>9.1694608406735512</v>
      </c>
      <c r="I15" s="460">
        <f t="shared" si="8"/>
        <v>3.6276155793842073</v>
      </c>
      <c r="J15" s="460">
        <f t="shared" si="8"/>
        <v>5.0506799824893083</v>
      </c>
      <c r="K15" s="460">
        <f t="shared" si="8"/>
        <v>3.473515078918378</v>
      </c>
      <c r="L15" s="460">
        <f t="shared" si="8"/>
        <v>5.4062656846568169</v>
      </c>
      <c r="M15" s="460">
        <f t="shared" si="8"/>
        <v>4.3593925136982676</v>
      </c>
      <c r="N15" s="460">
        <f t="shared" si="8"/>
        <v>5.3632105500313498</v>
      </c>
      <c r="O15" s="460">
        <f t="shared" si="8"/>
        <v>6.3154746728371016</v>
      </c>
      <c r="P15" s="460">
        <f t="shared" si="8"/>
        <v>8.5185024830866283</v>
      </c>
      <c r="Q15" s="460">
        <f t="shared" si="8"/>
        <v>2.0810783507237591</v>
      </c>
      <c r="R15" s="460">
        <f t="shared" si="8"/>
        <v>2.2999619960264202</v>
      </c>
      <c r="S15" s="460">
        <f>S14/$B$14*100</f>
        <v>5.8360152593169863</v>
      </c>
      <c r="T15" s="460">
        <f>T14/$B$14*100</f>
        <v>8.6649861534045627</v>
      </c>
      <c r="U15" s="460">
        <f>U14/$B$14*100</f>
        <v>3.4128209692135738</v>
      </c>
      <c r="V15" s="477">
        <f>V14/$B$14*100</f>
        <v>3.3481981786956458</v>
      </c>
    </row>
    <row r="16" spans="1:22" ht="23.25" customHeight="1">
      <c r="A16" s="425" t="s">
        <v>80</v>
      </c>
      <c r="B16" s="465">
        <v>1292682</v>
      </c>
      <c r="C16" s="456">
        <v>4776</v>
      </c>
      <c r="D16" s="456">
        <v>48357</v>
      </c>
      <c r="E16" s="456">
        <v>56260</v>
      </c>
      <c r="F16" s="456">
        <v>109570</v>
      </c>
      <c r="G16" s="456">
        <v>77786</v>
      </c>
      <c r="H16" s="456">
        <v>111484</v>
      </c>
      <c r="I16" s="456">
        <v>52012</v>
      </c>
      <c r="J16" s="456">
        <v>62763</v>
      </c>
      <c r="K16" s="456">
        <v>45380</v>
      </c>
      <c r="L16" s="456">
        <v>67964</v>
      </c>
      <c r="M16" s="456">
        <v>56995</v>
      </c>
      <c r="N16" s="456">
        <v>71488</v>
      </c>
      <c r="O16" s="456">
        <v>83527</v>
      </c>
      <c r="P16" s="456">
        <v>108515</v>
      </c>
      <c r="Q16" s="456">
        <v>29051</v>
      </c>
      <c r="R16" s="456">
        <v>32472</v>
      </c>
      <c r="S16" s="456">
        <v>77375</v>
      </c>
      <c r="T16" s="456">
        <v>105603</v>
      </c>
      <c r="U16" s="456">
        <v>45152</v>
      </c>
      <c r="V16" s="475">
        <v>46152</v>
      </c>
    </row>
    <row r="17" spans="1:22" ht="23.25" customHeight="1">
      <c r="A17" s="427" t="s">
        <v>4</v>
      </c>
      <c r="B17" s="466">
        <f>B16/30</f>
        <v>43089.4</v>
      </c>
      <c r="C17" s="466">
        <f>C16/30</f>
        <v>159.19999999999999</v>
      </c>
      <c r="D17" s="466">
        <f t="shared" ref="D17:V17" si="9">D16/30</f>
        <v>1611.9</v>
      </c>
      <c r="E17" s="466">
        <f t="shared" si="9"/>
        <v>1875.3333333333333</v>
      </c>
      <c r="F17" s="466">
        <f t="shared" si="9"/>
        <v>3652.3333333333335</v>
      </c>
      <c r="G17" s="466">
        <f t="shared" si="9"/>
        <v>2592.8666666666668</v>
      </c>
      <c r="H17" s="466">
        <f t="shared" si="9"/>
        <v>3716.1333333333332</v>
      </c>
      <c r="I17" s="466">
        <f t="shared" si="9"/>
        <v>1733.7333333333333</v>
      </c>
      <c r="J17" s="466">
        <f t="shared" si="9"/>
        <v>2092.1</v>
      </c>
      <c r="K17" s="466">
        <f t="shared" si="9"/>
        <v>1512.6666666666667</v>
      </c>
      <c r="L17" s="466">
        <f t="shared" si="9"/>
        <v>2265.4666666666667</v>
      </c>
      <c r="M17" s="466">
        <f t="shared" si="9"/>
        <v>1899.8333333333333</v>
      </c>
      <c r="N17" s="466">
        <f t="shared" si="9"/>
        <v>2382.9333333333334</v>
      </c>
      <c r="O17" s="466">
        <f t="shared" si="9"/>
        <v>2784.2333333333331</v>
      </c>
      <c r="P17" s="466">
        <f t="shared" si="9"/>
        <v>3617.1666666666665</v>
      </c>
      <c r="Q17" s="466">
        <f t="shared" si="9"/>
        <v>968.36666666666667</v>
      </c>
      <c r="R17" s="466">
        <f t="shared" si="9"/>
        <v>1082.4000000000001</v>
      </c>
      <c r="S17" s="466">
        <f t="shared" si="9"/>
        <v>2579.1666666666665</v>
      </c>
      <c r="T17" s="466">
        <f t="shared" si="9"/>
        <v>3520.1</v>
      </c>
      <c r="U17" s="466">
        <f t="shared" si="9"/>
        <v>1505.0666666666666</v>
      </c>
      <c r="V17" s="476">
        <f t="shared" si="9"/>
        <v>1538.4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0.3694644158424113</v>
      </c>
      <c r="D18" s="453">
        <f t="shared" ref="D18:R18" si="10">D17/$B$17*100</f>
        <v>3.7408272104044147</v>
      </c>
      <c r="E18" s="453">
        <f t="shared" si="10"/>
        <v>4.3521917996846859</v>
      </c>
      <c r="F18" s="453">
        <f t="shared" si="10"/>
        <v>8.4761758885789398</v>
      </c>
      <c r="G18" s="453">
        <f t="shared" si="10"/>
        <v>6.0174118615405803</v>
      </c>
      <c r="H18" s="453">
        <f t="shared" si="10"/>
        <v>8.6242401456816129</v>
      </c>
      <c r="I18" s="453">
        <f t="shared" si="10"/>
        <v>4.023572696146462</v>
      </c>
      <c r="J18" s="453">
        <f t="shared" si="10"/>
        <v>4.8552544245220393</v>
      </c>
      <c r="K18" s="453">
        <f t="shared" si="10"/>
        <v>3.5105308188711533</v>
      </c>
      <c r="L18" s="453">
        <f t="shared" si="10"/>
        <v>5.2575962224274804</v>
      </c>
      <c r="M18" s="453">
        <f t="shared" si="10"/>
        <v>4.4090503310172187</v>
      </c>
      <c r="N18" s="453">
        <f t="shared" si="10"/>
        <v>5.5302077386395112</v>
      </c>
      <c r="O18" s="453">
        <f t="shared" si="10"/>
        <v>6.4615272743025738</v>
      </c>
      <c r="P18" s="453">
        <f t="shared" si="10"/>
        <v>8.394562622516597</v>
      </c>
      <c r="Q18" s="453">
        <f t="shared" si="10"/>
        <v>2.247343120736577</v>
      </c>
      <c r="R18" s="453">
        <f t="shared" si="10"/>
        <v>2.5119867067074502</v>
      </c>
      <c r="S18" s="453">
        <f>S17/$B$17*100</f>
        <v>5.9856174991219797</v>
      </c>
      <c r="T18" s="453">
        <f>T17/$B$17*100</f>
        <v>8.1692945364753271</v>
      </c>
      <c r="U18" s="453">
        <f>U17/$B$17*100</f>
        <v>3.4928930703761636</v>
      </c>
      <c r="V18" s="478">
        <f>V17/$B$17*100</f>
        <v>3.5702516164068192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K23" sqref="K23"/>
    </sheetView>
  </sheetViews>
  <sheetFormatPr defaultRowHeight="13.5"/>
  <sheetData>
    <row r="1" spans="1:22" ht="25.5">
      <c r="A1" s="506" t="s">
        <v>182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v>10151416</v>
      </c>
      <c r="C4" s="380">
        <v>36921</v>
      </c>
      <c r="D4" s="380">
        <v>387056</v>
      </c>
      <c r="E4" s="380">
        <v>415170</v>
      </c>
      <c r="F4" s="380">
        <v>840748</v>
      </c>
      <c r="G4" s="380">
        <v>621674</v>
      </c>
      <c r="H4" s="380">
        <v>895356</v>
      </c>
      <c r="I4" s="380">
        <v>398781</v>
      </c>
      <c r="J4" s="380">
        <v>505387</v>
      </c>
      <c r="K4" s="380">
        <v>355899</v>
      </c>
      <c r="L4" s="380">
        <v>542177</v>
      </c>
      <c r="M4" s="380">
        <v>444228</v>
      </c>
      <c r="N4" s="380">
        <v>548884</v>
      </c>
      <c r="O4" s="380">
        <v>663142</v>
      </c>
      <c r="P4" s="380">
        <v>849247</v>
      </c>
      <c r="Q4" s="380">
        <v>211461</v>
      </c>
      <c r="R4" s="380">
        <v>238119</v>
      </c>
      <c r="S4" s="380">
        <v>605053</v>
      </c>
      <c r="T4" s="380">
        <v>854435</v>
      </c>
      <c r="U4" s="380">
        <v>352135</v>
      </c>
      <c r="V4" s="380">
        <v>385543</v>
      </c>
    </row>
    <row r="5" spans="1:22" ht="23.25" customHeight="1">
      <c r="A5" s="387" t="s">
        <v>4</v>
      </c>
      <c r="B5" s="433">
        <v>37048.963503649633</v>
      </c>
      <c r="C5" s="433">
        <v>134.74817518248176</v>
      </c>
      <c r="D5" s="433">
        <v>1412.6131386861314</v>
      </c>
      <c r="E5" s="433">
        <v>1515.2189781021898</v>
      </c>
      <c r="F5" s="433">
        <v>3068.4233576642337</v>
      </c>
      <c r="G5" s="433">
        <v>2268.8832116788321</v>
      </c>
      <c r="H5" s="433">
        <v>3267.7226277372265</v>
      </c>
      <c r="I5" s="433">
        <v>1455.405109489051</v>
      </c>
      <c r="J5" s="433">
        <v>1844.4781021897811</v>
      </c>
      <c r="K5" s="433">
        <v>1298.9014598540145</v>
      </c>
      <c r="L5" s="433">
        <v>1978.7481751824816</v>
      </c>
      <c r="M5" s="433">
        <v>1621.2700729927008</v>
      </c>
      <c r="N5" s="433">
        <v>2003.2262773722628</v>
      </c>
      <c r="O5" s="433">
        <v>2420.2262773722628</v>
      </c>
      <c r="P5" s="433">
        <v>3099.4416058394158</v>
      </c>
      <c r="Q5" s="433">
        <v>771.75547445255472</v>
      </c>
      <c r="R5" s="433">
        <v>869.04744525547449</v>
      </c>
      <c r="S5" s="433">
        <v>2208.2226277372265</v>
      </c>
      <c r="T5" s="433">
        <v>3118.3759124087592</v>
      </c>
      <c r="U5" s="433">
        <v>1285.1642335766423</v>
      </c>
      <c r="V5" s="433">
        <v>1407.0912408759125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0.36370295533155184</v>
      </c>
      <c r="D6" s="384">
        <f>D5/$B$5*100</f>
        <v>3.8128276882752123</v>
      </c>
      <c r="E6" s="384">
        <f t="shared" ref="E6:V6" si="0">E5/$B$5*100</f>
        <v>4.0897742738549976</v>
      </c>
      <c r="F6" s="384">
        <f>F5/$B$5*100</f>
        <v>8.2820761162777679</v>
      </c>
      <c r="G6" s="384">
        <f t="shared" si="0"/>
        <v>6.1240126500578844</v>
      </c>
      <c r="H6" s="384">
        <f t="shared" si="0"/>
        <v>8.8200109226141468</v>
      </c>
      <c r="I6" s="384">
        <f t="shared" si="0"/>
        <v>3.9283288163936931</v>
      </c>
      <c r="J6" s="384">
        <f t="shared" si="0"/>
        <v>4.9784877301846366</v>
      </c>
      <c r="K6" s="384">
        <f t="shared" si="0"/>
        <v>3.5059049890182812</v>
      </c>
      <c r="L6" s="384">
        <f t="shared" si="0"/>
        <v>5.3409002251508557</v>
      </c>
      <c r="M6" s="384">
        <f t="shared" si="0"/>
        <v>4.3760200547391621</v>
      </c>
      <c r="N6" s="384">
        <f t="shared" si="0"/>
        <v>5.4069698256873719</v>
      </c>
      <c r="O6" s="384">
        <f t="shared" si="0"/>
        <v>6.5325073861616945</v>
      </c>
      <c r="P6" s="384">
        <f t="shared" si="0"/>
        <v>8.3657984265446323</v>
      </c>
      <c r="Q6" s="384">
        <f t="shared" si="0"/>
        <v>2.0830690023933607</v>
      </c>
      <c r="R6" s="384">
        <f t="shared" si="0"/>
        <v>2.345672761317239</v>
      </c>
      <c r="S6" s="384">
        <f t="shared" si="0"/>
        <v>5.9602817971404196</v>
      </c>
      <c r="T6" s="384">
        <f t="shared" si="0"/>
        <v>8.4169045973487844</v>
      </c>
      <c r="U6" s="384">
        <f t="shared" si="0"/>
        <v>3.4688264179105657</v>
      </c>
      <c r="V6" s="385">
        <f t="shared" si="0"/>
        <v>3.7979233635977487</v>
      </c>
    </row>
    <row r="7" spans="1:22" ht="23.25" customHeight="1" thickTop="1">
      <c r="A7" s="322" t="s">
        <v>70</v>
      </c>
      <c r="B7" s="323">
        <f>B10+B13+B16</f>
        <v>2955586</v>
      </c>
      <c r="C7" s="392">
        <f>C10+C13+C16</f>
        <v>11764</v>
      </c>
      <c r="D7" s="392">
        <f t="shared" ref="D7:U7" si="1">D10+D13+D16</f>
        <v>113846</v>
      </c>
      <c r="E7" s="392">
        <f t="shared" si="1"/>
        <v>122256</v>
      </c>
      <c r="F7" s="392">
        <f t="shared" si="1"/>
        <v>252812</v>
      </c>
      <c r="G7" s="392">
        <f t="shared" si="1"/>
        <v>171868</v>
      </c>
      <c r="H7" s="392">
        <f t="shared" si="1"/>
        <v>240195</v>
      </c>
      <c r="I7" s="392">
        <f t="shared" si="1"/>
        <v>116873</v>
      </c>
      <c r="J7" s="392">
        <f t="shared" si="1"/>
        <v>150966</v>
      </c>
      <c r="K7" s="392">
        <f t="shared" si="1"/>
        <v>103309</v>
      </c>
      <c r="L7" s="392">
        <f t="shared" si="1"/>
        <v>155682</v>
      </c>
      <c r="M7" s="392">
        <f t="shared" si="1"/>
        <v>128878</v>
      </c>
      <c r="N7" s="392">
        <f t="shared" si="1"/>
        <v>161072</v>
      </c>
      <c r="O7" s="392">
        <f t="shared" si="1"/>
        <v>194523</v>
      </c>
      <c r="P7" s="392">
        <f t="shared" si="1"/>
        <v>243556</v>
      </c>
      <c r="Q7" s="392">
        <f t="shared" si="1"/>
        <v>61904</v>
      </c>
      <c r="R7" s="392">
        <f t="shared" si="1"/>
        <v>79455</v>
      </c>
      <c r="S7" s="392">
        <f t="shared" si="1"/>
        <v>176378</v>
      </c>
      <c r="T7" s="392">
        <f t="shared" si="1"/>
        <v>248041</v>
      </c>
      <c r="U7" s="392">
        <f t="shared" si="1"/>
        <v>102158</v>
      </c>
      <c r="V7" s="471">
        <f>V10+V13+V16</f>
        <v>120050</v>
      </c>
    </row>
    <row r="8" spans="1:22" ht="23.25" customHeight="1">
      <c r="A8" s="306" t="s">
        <v>4</v>
      </c>
      <c r="B8" s="360">
        <f>B7/92</f>
        <v>32125.934782608696</v>
      </c>
      <c r="C8" s="360">
        <f>C7/92</f>
        <v>127.8695652173913</v>
      </c>
      <c r="D8" s="360">
        <f t="shared" ref="D8:V8" si="2">D7/92</f>
        <v>1237.4565217391305</v>
      </c>
      <c r="E8" s="360">
        <f t="shared" si="2"/>
        <v>1328.8695652173913</v>
      </c>
      <c r="F8" s="360">
        <f t="shared" si="2"/>
        <v>2747.9565217391305</v>
      </c>
      <c r="G8" s="360">
        <f t="shared" si="2"/>
        <v>1868.1304347826087</v>
      </c>
      <c r="H8" s="360">
        <f t="shared" si="2"/>
        <v>2610.8152173913045</v>
      </c>
      <c r="I8" s="360">
        <f t="shared" si="2"/>
        <v>1270.358695652174</v>
      </c>
      <c r="J8" s="360">
        <f t="shared" si="2"/>
        <v>1640.9347826086957</v>
      </c>
      <c r="K8" s="360">
        <f t="shared" si="2"/>
        <v>1122.9239130434783</v>
      </c>
      <c r="L8" s="360">
        <f t="shared" si="2"/>
        <v>1692.195652173913</v>
      </c>
      <c r="M8" s="360">
        <f t="shared" si="2"/>
        <v>1400.8478260869565</v>
      </c>
      <c r="N8" s="360">
        <f t="shared" si="2"/>
        <v>1750.7826086956522</v>
      </c>
      <c r="O8" s="360">
        <f t="shared" si="2"/>
        <v>2114.3804347826085</v>
      </c>
      <c r="P8" s="360">
        <f t="shared" si="2"/>
        <v>2647.3478260869565</v>
      </c>
      <c r="Q8" s="360">
        <f t="shared" si="2"/>
        <v>672.86956521739125</v>
      </c>
      <c r="R8" s="360">
        <f t="shared" si="2"/>
        <v>863.64130434782612</v>
      </c>
      <c r="S8" s="360">
        <f t="shared" si="2"/>
        <v>1917.1521739130435</v>
      </c>
      <c r="T8" s="360">
        <f t="shared" si="2"/>
        <v>2696.0978260869565</v>
      </c>
      <c r="U8" s="360">
        <f t="shared" si="2"/>
        <v>1110.4130434782608</v>
      </c>
      <c r="V8" s="360">
        <f t="shared" si="2"/>
        <v>1304.891304347826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0.39802597522115751</v>
      </c>
      <c r="D9" s="328">
        <f>D8/$B$8*100</f>
        <v>3.8518926534365776</v>
      </c>
      <c r="E9" s="328">
        <f t="shared" ref="E9:V9" si="3">E8/$B$8*100</f>
        <v>4.1364385945798903</v>
      </c>
      <c r="F9" s="328">
        <f>F8/$B$8*100</f>
        <v>8.5537013641288056</v>
      </c>
      <c r="G9" s="328">
        <f t="shared" si="3"/>
        <v>5.8150228076598012</v>
      </c>
      <c r="H9" s="328">
        <f t="shared" si="3"/>
        <v>8.1268147839379399</v>
      </c>
      <c r="I9" s="328">
        <f t="shared" si="3"/>
        <v>3.9543088917054012</v>
      </c>
      <c r="J9" s="328">
        <f t="shared" si="3"/>
        <v>5.1078195660691312</v>
      </c>
      <c r="K9" s="328">
        <f t="shared" si="3"/>
        <v>3.4953812881777084</v>
      </c>
      <c r="L9" s="328">
        <f t="shared" si="3"/>
        <v>5.2673818322322541</v>
      </c>
      <c r="M9" s="328">
        <f t="shared" si="3"/>
        <v>4.3604889182720452</v>
      </c>
      <c r="N9" s="328">
        <f t="shared" si="3"/>
        <v>5.4497483747723807</v>
      </c>
      <c r="O9" s="328">
        <f t="shared" si="3"/>
        <v>6.5815374683734458</v>
      </c>
      <c r="P9" s="328">
        <f t="shared" si="3"/>
        <v>8.2405316576814212</v>
      </c>
      <c r="Q9" s="328">
        <f t="shared" si="3"/>
        <v>2.0944746659376516</v>
      </c>
      <c r="R9" s="328">
        <f t="shared" si="3"/>
        <v>2.6882993761643208</v>
      </c>
      <c r="S9" s="328">
        <f t="shared" si="3"/>
        <v>5.9676152208056203</v>
      </c>
      <c r="T9" s="328">
        <f t="shared" si="3"/>
        <v>8.3922782148785391</v>
      </c>
      <c r="U9" s="328">
        <f t="shared" si="3"/>
        <v>3.4564380802994732</v>
      </c>
      <c r="V9" s="329">
        <f t="shared" si="3"/>
        <v>4.0618002656664363</v>
      </c>
    </row>
    <row r="10" spans="1:22" ht="23.25" customHeight="1">
      <c r="A10" s="451" t="s">
        <v>97</v>
      </c>
      <c r="B10" s="462">
        <v>1010853</v>
      </c>
      <c r="C10" s="452">
        <v>4026</v>
      </c>
      <c r="D10" s="452">
        <v>37594</v>
      </c>
      <c r="E10" s="452">
        <v>41088</v>
      </c>
      <c r="F10" s="452">
        <v>83617</v>
      </c>
      <c r="G10" s="452">
        <v>58690</v>
      </c>
      <c r="H10" s="452">
        <v>80266</v>
      </c>
      <c r="I10" s="452">
        <v>41179</v>
      </c>
      <c r="J10" s="452">
        <v>48444</v>
      </c>
      <c r="K10" s="452">
        <v>35496</v>
      </c>
      <c r="L10" s="452">
        <v>53740</v>
      </c>
      <c r="M10" s="452">
        <v>44858</v>
      </c>
      <c r="N10" s="452">
        <v>56220</v>
      </c>
      <c r="O10" s="452">
        <v>68811</v>
      </c>
      <c r="P10" s="452">
        <v>84814</v>
      </c>
      <c r="Q10" s="452">
        <v>20925</v>
      </c>
      <c r="R10" s="452">
        <v>28861</v>
      </c>
      <c r="S10" s="452">
        <v>60584</v>
      </c>
      <c r="T10" s="452">
        <v>82989</v>
      </c>
      <c r="U10" s="452">
        <v>35102</v>
      </c>
      <c r="V10" s="472">
        <v>43549</v>
      </c>
    </row>
    <row r="11" spans="1:22" ht="23.25" customHeight="1">
      <c r="A11" s="427" t="s">
        <v>4</v>
      </c>
      <c r="B11" s="463">
        <v>32608.16129032258</v>
      </c>
      <c r="C11" s="463">
        <v>129.87096774193549</v>
      </c>
      <c r="D11" s="463">
        <v>1212.7096774193549</v>
      </c>
      <c r="E11" s="463">
        <v>1325.4193548387098</v>
      </c>
      <c r="F11" s="463">
        <v>2697.3225806451615</v>
      </c>
      <c r="G11" s="463">
        <v>1893.2258064516129</v>
      </c>
      <c r="H11" s="463">
        <v>2589.2258064516127</v>
      </c>
      <c r="I11" s="463">
        <v>1328.3548387096773</v>
      </c>
      <c r="J11" s="463">
        <v>1562.7096774193549</v>
      </c>
      <c r="K11" s="463">
        <v>1145.0322580645161</v>
      </c>
      <c r="L11" s="463">
        <v>1733.5483870967741</v>
      </c>
      <c r="M11" s="463">
        <v>1447.0322580645161</v>
      </c>
      <c r="N11" s="463">
        <v>1813.5483870967741</v>
      </c>
      <c r="O11" s="463">
        <v>2219.7096774193546</v>
      </c>
      <c r="P11" s="463">
        <v>2735.9354838709678</v>
      </c>
      <c r="Q11" s="463">
        <v>675</v>
      </c>
      <c r="R11" s="463">
        <v>931</v>
      </c>
      <c r="S11" s="463">
        <v>1954.3225806451612</v>
      </c>
      <c r="T11" s="463">
        <v>2677.0645161290322</v>
      </c>
      <c r="U11" s="463">
        <v>1132.3225806451612</v>
      </c>
      <c r="V11" s="473">
        <v>1404.8064516129032</v>
      </c>
    </row>
    <row r="12" spans="1:22" ht="23.25" customHeight="1">
      <c r="A12" s="430" t="s">
        <v>5</v>
      </c>
      <c r="B12" s="464">
        <v>100</v>
      </c>
      <c r="C12" s="458">
        <f>C11/$B$11*100</f>
        <v>0.39827749435377852</v>
      </c>
      <c r="D12" s="458">
        <f t="shared" ref="D12:Q12" si="4">D11/$B$11*100</f>
        <v>3.7190372883099716</v>
      </c>
      <c r="E12" s="458">
        <f t="shared" si="4"/>
        <v>4.0646859632409464</v>
      </c>
      <c r="F12" s="458">
        <f t="shared" si="4"/>
        <v>8.2719248001440366</v>
      </c>
      <c r="G12" s="458">
        <f t="shared" si="4"/>
        <v>5.8059876163992197</v>
      </c>
      <c r="H12" s="458">
        <f t="shared" si="4"/>
        <v>7.9404225935917481</v>
      </c>
      <c r="I12" s="458">
        <f t="shared" si="4"/>
        <v>4.0736882613001093</v>
      </c>
      <c r="J12" s="458">
        <f t="shared" si="4"/>
        <v>4.7923882107487445</v>
      </c>
      <c r="K12" s="458">
        <f t="shared" si="4"/>
        <v>3.5114898011877096</v>
      </c>
      <c r="L12" s="458">
        <f t="shared" si="4"/>
        <v>5.3163021725216231</v>
      </c>
      <c r="M12" s="458">
        <f t="shared" si="4"/>
        <v>4.4376383114063076</v>
      </c>
      <c r="N12" s="458">
        <f t="shared" si="4"/>
        <v>5.5616395262219136</v>
      </c>
      <c r="O12" s="458">
        <f t="shared" si="4"/>
        <v>6.8072212280123807</v>
      </c>
      <c r="P12" s="458">
        <f t="shared" si="4"/>
        <v>8.3903396438453477</v>
      </c>
      <c r="Q12" s="458">
        <f t="shared" si="4"/>
        <v>2.0700339218462029</v>
      </c>
      <c r="R12" s="458">
        <f>R11/$B$11*100</f>
        <v>2.8551134536871339</v>
      </c>
      <c r="S12" s="458">
        <f>S11/$B$11*100</f>
        <v>5.9933541276525863</v>
      </c>
      <c r="T12" s="458">
        <f>T11/$B$11*100</f>
        <v>8.2097990509005765</v>
      </c>
      <c r="U12" s="458">
        <f>U11/$B$11*100</f>
        <v>3.4725128183820986</v>
      </c>
      <c r="V12" s="474">
        <f>V11/$B$11*100</f>
        <v>4.3081437162475655</v>
      </c>
    </row>
    <row r="13" spans="1:22" ht="23.25" customHeight="1">
      <c r="A13" s="425" t="s">
        <v>98</v>
      </c>
      <c r="B13" s="465">
        <v>982962</v>
      </c>
      <c r="C13" s="456">
        <v>3891</v>
      </c>
      <c r="D13" s="456">
        <v>37865</v>
      </c>
      <c r="E13" s="456">
        <v>41272</v>
      </c>
      <c r="F13" s="456">
        <v>83614</v>
      </c>
      <c r="G13" s="456">
        <v>60082</v>
      </c>
      <c r="H13" s="456">
        <v>83899</v>
      </c>
      <c r="I13" s="456">
        <v>38016</v>
      </c>
      <c r="J13" s="456">
        <v>49167</v>
      </c>
      <c r="K13" s="456">
        <v>34505</v>
      </c>
      <c r="L13" s="456">
        <v>51485</v>
      </c>
      <c r="M13" s="456">
        <v>41776</v>
      </c>
      <c r="N13" s="456">
        <v>52057</v>
      </c>
      <c r="O13" s="456">
        <v>62767</v>
      </c>
      <c r="P13" s="456">
        <v>80216</v>
      </c>
      <c r="Q13" s="456">
        <v>21575</v>
      </c>
      <c r="R13" s="456">
        <v>25853</v>
      </c>
      <c r="S13" s="456">
        <v>57751</v>
      </c>
      <c r="T13" s="456">
        <v>87522</v>
      </c>
      <c r="U13" s="456">
        <v>33952</v>
      </c>
      <c r="V13" s="475">
        <v>35697</v>
      </c>
    </row>
    <row r="14" spans="1:22" ht="23.25" customHeight="1">
      <c r="A14" s="427" t="s">
        <v>4</v>
      </c>
      <c r="B14" s="466">
        <v>31708.451612903227</v>
      </c>
      <c r="C14" s="466">
        <v>125.51612903225806</v>
      </c>
      <c r="D14" s="466">
        <v>1221.4516129032259</v>
      </c>
      <c r="E14" s="466">
        <v>1331.3548387096773</v>
      </c>
      <c r="F14" s="466">
        <v>2697.2258064516127</v>
      </c>
      <c r="G14" s="466">
        <v>1938.1290322580646</v>
      </c>
      <c r="H14" s="466">
        <v>2706.4193548387098</v>
      </c>
      <c r="I14" s="466">
        <v>1226.3225806451612</v>
      </c>
      <c r="J14" s="466">
        <v>1586.0322580645161</v>
      </c>
      <c r="K14" s="466">
        <v>1113.0645161290322</v>
      </c>
      <c r="L14" s="466">
        <v>1660.8064516129032</v>
      </c>
      <c r="M14" s="466">
        <v>1347.6129032258063</v>
      </c>
      <c r="N14" s="466">
        <v>1679.258064516129</v>
      </c>
      <c r="O14" s="466">
        <v>2024.741935483871</v>
      </c>
      <c r="P14" s="466">
        <v>2587.6129032258063</v>
      </c>
      <c r="Q14" s="466">
        <v>695.9677419354839</v>
      </c>
      <c r="R14" s="466">
        <v>833.9677419354839</v>
      </c>
      <c r="S14" s="466">
        <v>1862.9354838709678</v>
      </c>
      <c r="T14" s="466">
        <v>2823.2903225806454</v>
      </c>
      <c r="U14" s="466">
        <v>1095.2258064516129</v>
      </c>
      <c r="V14" s="476">
        <v>1151.516129032258</v>
      </c>
    </row>
    <row r="15" spans="1:22" ht="23.25" customHeight="1">
      <c r="A15" s="430" t="s">
        <v>5</v>
      </c>
      <c r="B15" s="467">
        <v>100</v>
      </c>
      <c r="C15" s="460">
        <f>C14/$B$14*100</f>
        <v>0.39584439683324479</v>
      </c>
      <c r="D15" s="460">
        <f t="shared" ref="D15:R15" si="5">D14/$B$14*100</f>
        <v>3.8521326358496055</v>
      </c>
      <c r="E15" s="460">
        <f t="shared" si="5"/>
        <v>4.1987380997434283</v>
      </c>
      <c r="F15" s="460">
        <f t="shared" si="5"/>
        <v>8.5063308652826848</v>
      </c>
      <c r="G15" s="460">
        <f t="shared" si="5"/>
        <v>6.1123420844345961</v>
      </c>
      <c r="H15" s="460">
        <f t="shared" si="5"/>
        <v>8.5353248650507343</v>
      </c>
      <c r="I15" s="460">
        <f t="shared" si="5"/>
        <v>3.867494369060045</v>
      </c>
      <c r="J15" s="460">
        <f t="shared" si="5"/>
        <v>5.0019227599846179</v>
      </c>
      <c r="K15" s="460">
        <f t="shared" si="5"/>
        <v>3.5103086385841973</v>
      </c>
      <c r="L15" s="460">
        <f t="shared" si="5"/>
        <v>5.2377406247647409</v>
      </c>
      <c r="M15" s="460">
        <f t="shared" si="5"/>
        <v>4.2500116993332391</v>
      </c>
      <c r="N15" s="460">
        <f t="shared" si="5"/>
        <v>5.2959320909658762</v>
      </c>
      <c r="O15" s="460">
        <f t="shared" si="5"/>
        <v>6.3854960822493645</v>
      </c>
      <c r="P15" s="460">
        <f t="shared" si="5"/>
        <v>8.1606410013815385</v>
      </c>
      <c r="Q15" s="460">
        <f t="shared" si="5"/>
        <v>2.1948966491074935</v>
      </c>
      <c r="R15" s="460">
        <f t="shared" si="5"/>
        <v>2.6301118456257719</v>
      </c>
      <c r="S15" s="460">
        <f>S14/$B$14*100</f>
        <v>5.87520168633172</v>
      </c>
      <c r="T15" s="460">
        <f>T14/$B$14*100</f>
        <v>8.9039047287687616</v>
      </c>
      <c r="U15" s="460">
        <f>U14/$B$14*100</f>
        <v>3.4540501057009321</v>
      </c>
      <c r="V15" s="477">
        <f>V14/$B$14*100</f>
        <v>3.6315747709474016</v>
      </c>
    </row>
    <row r="16" spans="1:22" ht="23.25" customHeight="1">
      <c r="A16" s="425" t="s">
        <v>99</v>
      </c>
      <c r="B16" s="465">
        <v>961771</v>
      </c>
      <c r="C16" s="456">
        <v>3847</v>
      </c>
      <c r="D16" s="456">
        <v>38387</v>
      </c>
      <c r="E16" s="456">
        <v>39896</v>
      </c>
      <c r="F16" s="456">
        <v>85581</v>
      </c>
      <c r="G16" s="456">
        <v>53096</v>
      </c>
      <c r="H16" s="456">
        <v>76030</v>
      </c>
      <c r="I16" s="456">
        <v>37678</v>
      </c>
      <c r="J16" s="456">
        <v>53355</v>
      </c>
      <c r="K16" s="456">
        <v>33308</v>
      </c>
      <c r="L16" s="456">
        <v>50457</v>
      </c>
      <c r="M16" s="456">
        <v>42244</v>
      </c>
      <c r="N16" s="456">
        <v>52795</v>
      </c>
      <c r="O16" s="456">
        <v>62945</v>
      </c>
      <c r="P16" s="456">
        <v>78526</v>
      </c>
      <c r="Q16" s="456">
        <v>19404</v>
      </c>
      <c r="R16" s="456">
        <v>24741</v>
      </c>
      <c r="S16" s="456">
        <v>58043</v>
      </c>
      <c r="T16" s="456">
        <v>77530</v>
      </c>
      <c r="U16" s="456">
        <v>33104</v>
      </c>
      <c r="V16" s="475">
        <v>40804</v>
      </c>
    </row>
    <row r="17" spans="1:22" ht="23.25" customHeight="1">
      <c r="A17" s="427" t="s">
        <v>4</v>
      </c>
      <c r="B17" s="466">
        <v>32059.033333333333</v>
      </c>
      <c r="C17" s="466">
        <v>128.23333333333332</v>
      </c>
      <c r="D17" s="466">
        <v>1279.5666666666666</v>
      </c>
      <c r="E17" s="466">
        <v>1329.8666666666666</v>
      </c>
      <c r="F17" s="466">
        <v>2852.7</v>
      </c>
      <c r="G17" s="466">
        <v>1769.8666666666666</v>
      </c>
      <c r="H17" s="466">
        <v>2534.3333333333335</v>
      </c>
      <c r="I17" s="466">
        <v>1255.9333333333334</v>
      </c>
      <c r="J17" s="466">
        <v>1778.5</v>
      </c>
      <c r="K17" s="466">
        <v>1110.2666666666667</v>
      </c>
      <c r="L17" s="466">
        <v>1681.9</v>
      </c>
      <c r="M17" s="466">
        <v>1408.1333333333334</v>
      </c>
      <c r="N17" s="466">
        <v>1759.8333333333333</v>
      </c>
      <c r="O17" s="466">
        <v>2098.1666666666665</v>
      </c>
      <c r="P17" s="466">
        <v>2617.5333333333333</v>
      </c>
      <c r="Q17" s="466">
        <v>646.79999999999995</v>
      </c>
      <c r="R17" s="466">
        <v>824.7</v>
      </c>
      <c r="S17" s="466">
        <v>1934.7666666666667</v>
      </c>
      <c r="T17" s="466">
        <v>2584.3333333333335</v>
      </c>
      <c r="U17" s="466">
        <v>1103.4666666666667</v>
      </c>
      <c r="V17" s="476">
        <v>1360.1333333333334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0.39999126611220343</v>
      </c>
      <c r="D18" s="453">
        <f t="shared" ref="D18:R18" si="6">D17/$B$17*100</f>
        <v>3.9912827481801796</v>
      </c>
      <c r="E18" s="453">
        <f t="shared" si="6"/>
        <v>4.1481808039543715</v>
      </c>
      <c r="F18" s="453">
        <f t="shared" si="6"/>
        <v>8.8982720418893901</v>
      </c>
      <c r="G18" s="453">
        <f t="shared" si="6"/>
        <v>5.5206488862733432</v>
      </c>
      <c r="H18" s="453">
        <f t="shared" si="6"/>
        <v>7.9052082044478373</v>
      </c>
      <c r="I18" s="453">
        <f t="shared" si="6"/>
        <v>3.9175645761828961</v>
      </c>
      <c r="J18" s="453">
        <f t="shared" si="6"/>
        <v>5.5475783736461182</v>
      </c>
      <c r="K18" s="453">
        <f t="shared" si="6"/>
        <v>3.4631944610515393</v>
      </c>
      <c r="L18" s="453">
        <f t="shared" si="6"/>
        <v>5.2462592446642704</v>
      </c>
      <c r="M18" s="453">
        <f t="shared" si="6"/>
        <v>4.3923137628395956</v>
      </c>
      <c r="N18" s="453">
        <f t="shared" si="6"/>
        <v>5.4893524550022814</v>
      </c>
      <c r="O18" s="453">
        <f t="shared" si="6"/>
        <v>6.5446972304217947</v>
      </c>
      <c r="P18" s="453">
        <f t="shared" si="6"/>
        <v>8.1647294418317884</v>
      </c>
      <c r="Q18" s="453">
        <f t="shared" si="6"/>
        <v>2.0175280810088889</v>
      </c>
      <c r="R18" s="453">
        <f t="shared" si="6"/>
        <v>2.5724418806555827</v>
      </c>
      <c r="S18" s="453">
        <f>S17/$B$17*100</f>
        <v>6.0350124925787956</v>
      </c>
      <c r="T18" s="453">
        <f>T17/$B$17*100</f>
        <v>8.061170486529539</v>
      </c>
      <c r="U18" s="453">
        <f>U17/$B$17*100</f>
        <v>3.441983590688428</v>
      </c>
      <c r="V18" s="478">
        <f>V17/$B$17*100</f>
        <v>4.2425899720411619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sheetData>
    <row r="1" spans="1:22" ht="25.5">
      <c r="A1" s="506" t="s">
        <v>183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99">
        <f>SUM(C4:V4)</f>
        <v>13582875</v>
      </c>
      <c r="C4" s="498">
        <v>49418</v>
      </c>
      <c r="D4" s="491">
        <v>517993</v>
      </c>
      <c r="E4" s="491">
        <v>553454</v>
      </c>
      <c r="F4" s="491">
        <v>1137218</v>
      </c>
      <c r="G4" s="491">
        <v>822705</v>
      </c>
      <c r="H4" s="491">
        <v>1173201</v>
      </c>
      <c r="I4" s="491">
        <v>536777</v>
      </c>
      <c r="J4" s="491">
        <v>664563</v>
      </c>
      <c r="K4" s="491">
        <v>473219</v>
      </c>
      <c r="L4" s="491">
        <v>724024</v>
      </c>
      <c r="M4" s="491">
        <v>595507</v>
      </c>
      <c r="N4" s="491">
        <v>740098</v>
      </c>
      <c r="O4" s="491">
        <v>887536</v>
      </c>
      <c r="P4" s="491">
        <v>1140141</v>
      </c>
      <c r="Q4" s="491">
        <v>287912</v>
      </c>
      <c r="R4" s="491">
        <v>326703</v>
      </c>
      <c r="S4" s="491">
        <v>812874</v>
      </c>
      <c r="T4" s="491">
        <v>1146090</v>
      </c>
      <c r="U4" s="491">
        <v>471769</v>
      </c>
      <c r="V4" s="492">
        <v>521673</v>
      </c>
    </row>
    <row r="5" spans="1:22" ht="23.25" customHeight="1">
      <c r="A5" s="387" t="s">
        <v>4</v>
      </c>
      <c r="B5" s="497">
        <f>SUM(C5:V5)</f>
        <v>37111.680327868846</v>
      </c>
      <c r="C5" s="495">
        <v>135.02185792349727</v>
      </c>
      <c r="D5" s="493">
        <v>1415.2814207650274</v>
      </c>
      <c r="E5" s="493">
        <v>1512.1693989071039</v>
      </c>
      <c r="F5" s="493">
        <v>3107.1530054644809</v>
      </c>
      <c r="G5" s="493">
        <v>2247.8278688524592</v>
      </c>
      <c r="H5" s="493">
        <v>3205.467213114754</v>
      </c>
      <c r="I5" s="493">
        <v>1466.6038251366119</v>
      </c>
      <c r="J5" s="493">
        <v>1815.7459016393443</v>
      </c>
      <c r="K5" s="493">
        <v>1292.9480874316939</v>
      </c>
      <c r="L5" s="493">
        <v>1978.2076502732241</v>
      </c>
      <c r="M5" s="493">
        <v>1627.0683060109291</v>
      </c>
      <c r="N5" s="493">
        <v>2022.1256830601094</v>
      </c>
      <c r="O5" s="493">
        <v>2424.9617486338798</v>
      </c>
      <c r="P5" s="493">
        <v>3115.1393442622953</v>
      </c>
      <c r="Q5" s="493">
        <v>786.64480874316939</v>
      </c>
      <c r="R5" s="493">
        <v>892.63114754098365</v>
      </c>
      <c r="S5" s="493">
        <v>2220.967213114754</v>
      </c>
      <c r="T5" s="493">
        <v>3131.3934426229507</v>
      </c>
      <c r="U5" s="493">
        <v>1288.9863387978141</v>
      </c>
      <c r="V5" s="494">
        <v>1425.3360655737704</v>
      </c>
    </row>
    <row r="6" spans="1:22" ht="23.25" customHeight="1" thickBot="1">
      <c r="A6" s="388" t="s">
        <v>5</v>
      </c>
      <c r="B6" s="496">
        <f>B5/$B$5*100</f>
        <v>100</v>
      </c>
      <c r="C6" s="384">
        <f>C5/$B$5*100</f>
        <v>0.36382577326228804</v>
      </c>
      <c r="D6" s="384">
        <f>D5/$B$5*100</f>
        <v>3.8135740776529281</v>
      </c>
      <c r="E6" s="384">
        <f t="shared" ref="E6:V6" si="0">E5/$B$5*100</f>
        <v>4.0746454634972356</v>
      </c>
      <c r="F6" s="384">
        <f>F5/$B$5*100</f>
        <v>8.3724395608440787</v>
      </c>
      <c r="G6" s="384">
        <f t="shared" si="0"/>
        <v>6.056928301261701</v>
      </c>
      <c r="H6" s="384">
        <f t="shared" si="0"/>
        <v>8.6373540211479547</v>
      </c>
      <c r="I6" s="384">
        <f t="shared" si="0"/>
        <v>3.9518658605044958</v>
      </c>
      <c r="J6" s="384">
        <f t="shared" si="0"/>
        <v>4.8926534330913016</v>
      </c>
      <c r="K6" s="384">
        <f t="shared" si="0"/>
        <v>3.4839384150998964</v>
      </c>
      <c r="L6" s="384">
        <f t="shared" si="0"/>
        <v>5.3304178975364209</v>
      </c>
      <c r="M6" s="384">
        <f t="shared" si="0"/>
        <v>4.3842485482638995</v>
      </c>
      <c r="N6" s="384">
        <f t="shared" si="0"/>
        <v>5.4487580869293142</v>
      </c>
      <c r="O6" s="384">
        <f t="shared" si="0"/>
        <v>6.5342278420437507</v>
      </c>
      <c r="P6" s="384">
        <f t="shared" si="0"/>
        <v>8.3939593053753363</v>
      </c>
      <c r="Q6" s="384">
        <f t="shared" si="0"/>
        <v>2.1196690685882045</v>
      </c>
      <c r="R6" s="384">
        <f t="shared" si="0"/>
        <v>2.4052566190883748</v>
      </c>
      <c r="S6" s="384">
        <f t="shared" si="0"/>
        <v>5.9845503989398425</v>
      </c>
      <c r="T6" s="384">
        <f t="shared" si="0"/>
        <v>8.4377571022335118</v>
      </c>
      <c r="U6" s="384">
        <f t="shared" si="0"/>
        <v>3.4732632082677641</v>
      </c>
      <c r="V6" s="385">
        <f t="shared" si="0"/>
        <v>3.840667016371718</v>
      </c>
    </row>
    <row r="7" spans="1:22" ht="23.25" customHeight="1" thickTop="1">
      <c r="A7" s="322" t="s">
        <v>70</v>
      </c>
      <c r="B7" s="323">
        <f>B10+B13+B16</f>
        <v>3431459</v>
      </c>
      <c r="C7" s="392">
        <f>C10+C13+C16</f>
        <v>12497</v>
      </c>
      <c r="D7" s="392">
        <f t="shared" ref="D7:U7" si="1">D10+D13+D16</f>
        <v>130937</v>
      </c>
      <c r="E7" s="392">
        <f t="shared" si="1"/>
        <v>138284</v>
      </c>
      <c r="F7" s="392">
        <f t="shared" si="1"/>
        <v>296470</v>
      </c>
      <c r="G7" s="392">
        <f t="shared" si="1"/>
        <v>201031</v>
      </c>
      <c r="H7" s="392">
        <f t="shared" si="1"/>
        <v>277845</v>
      </c>
      <c r="I7" s="392">
        <f t="shared" si="1"/>
        <v>137996</v>
      </c>
      <c r="J7" s="392">
        <f t="shared" si="1"/>
        <v>159176</v>
      </c>
      <c r="K7" s="392">
        <f t="shared" si="1"/>
        <v>117320</v>
      </c>
      <c r="L7" s="392">
        <f t="shared" si="1"/>
        <v>181847</v>
      </c>
      <c r="M7" s="392">
        <f t="shared" si="1"/>
        <v>151279</v>
      </c>
      <c r="N7" s="392">
        <f t="shared" si="1"/>
        <v>191214</v>
      </c>
      <c r="O7" s="392">
        <f t="shared" si="1"/>
        <v>224394</v>
      </c>
      <c r="P7" s="392">
        <f t="shared" si="1"/>
        <v>290894</v>
      </c>
      <c r="Q7" s="392">
        <f t="shared" si="1"/>
        <v>76451</v>
      </c>
      <c r="R7" s="392">
        <f t="shared" si="1"/>
        <v>88584</v>
      </c>
      <c r="S7" s="392">
        <f t="shared" si="1"/>
        <v>207821</v>
      </c>
      <c r="T7" s="392">
        <f t="shared" si="1"/>
        <v>291655</v>
      </c>
      <c r="U7" s="392">
        <f t="shared" si="1"/>
        <v>119634</v>
      </c>
      <c r="V7" s="471">
        <f>V10+V13+V16</f>
        <v>136130</v>
      </c>
    </row>
    <row r="8" spans="1:22" ht="23.25" customHeight="1">
      <c r="A8" s="306" t="s">
        <v>4</v>
      </c>
      <c r="B8" s="360">
        <f>B7/92</f>
        <v>37298.467391304344</v>
      </c>
      <c r="C8" s="360">
        <f>C7/92</f>
        <v>135.83695652173913</v>
      </c>
      <c r="D8" s="360">
        <f t="shared" ref="D8:V8" si="2">D7/92</f>
        <v>1423.2282608695652</v>
      </c>
      <c r="E8" s="360">
        <f t="shared" si="2"/>
        <v>1503.0869565217392</v>
      </c>
      <c r="F8" s="360">
        <f t="shared" si="2"/>
        <v>3222.5</v>
      </c>
      <c r="G8" s="360">
        <f t="shared" si="2"/>
        <v>2185.1195652173915</v>
      </c>
      <c r="H8" s="360">
        <f t="shared" si="2"/>
        <v>3020.054347826087</v>
      </c>
      <c r="I8" s="360">
        <f t="shared" si="2"/>
        <v>1499.9565217391305</v>
      </c>
      <c r="J8" s="360">
        <f t="shared" si="2"/>
        <v>1730.1739130434783</v>
      </c>
      <c r="K8" s="360">
        <f t="shared" si="2"/>
        <v>1275.2173913043478</v>
      </c>
      <c r="L8" s="360">
        <f t="shared" si="2"/>
        <v>1976.5978260869565</v>
      </c>
      <c r="M8" s="360">
        <f t="shared" si="2"/>
        <v>1644.3369565217392</v>
      </c>
      <c r="N8" s="360">
        <f t="shared" si="2"/>
        <v>2078.413043478261</v>
      </c>
      <c r="O8" s="360">
        <f t="shared" si="2"/>
        <v>2439.0652173913045</v>
      </c>
      <c r="P8" s="360">
        <f t="shared" si="2"/>
        <v>3161.891304347826</v>
      </c>
      <c r="Q8" s="360">
        <f t="shared" si="2"/>
        <v>830.98913043478262</v>
      </c>
      <c r="R8" s="360">
        <f t="shared" si="2"/>
        <v>962.86956521739125</v>
      </c>
      <c r="S8" s="360">
        <f t="shared" si="2"/>
        <v>2258.9239130434785</v>
      </c>
      <c r="T8" s="360">
        <f t="shared" si="2"/>
        <v>3170.163043478261</v>
      </c>
      <c r="U8" s="360">
        <f t="shared" si="2"/>
        <v>1300.3695652173913</v>
      </c>
      <c r="V8" s="379">
        <f t="shared" si="2"/>
        <v>1479.6739130434783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0.36418911022978856</v>
      </c>
      <c r="D9" s="328">
        <f>D8/$B$8*100</f>
        <v>3.8157821498085802</v>
      </c>
      <c r="E9" s="328">
        <f t="shared" ref="E9:V9" si="3">E8/$B$8*100</f>
        <v>4.0298893269597578</v>
      </c>
      <c r="F9" s="328">
        <f>F8/$B$8*100</f>
        <v>8.6397651844302974</v>
      </c>
      <c r="G9" s="328">
        <f t="shared" si="3"/>
        <v>5.8584701143158062</v>
      </c>
      <c r="H9" s="328">
        <f t="shared" si="3"/>
        <v>8.0969931448984251</v>
      </c>
      <c r="I9" s="328">
        <f t="shared" si="3"/>
        <v>4.0214963955565262</v>
      </c>
      <c r="J9" s="328">
        <f t="shared" si="3"/>
        <v>4.6387265591691467</v>
      </c>
      <c r="K9" s="328">
        <f t="shared" si="3"/>
        <v>3.4189538618995599</v>
      </c>
      <c r="L9" s="328">
        <f t="shared" si="3"/>
        <v>5.2994076280672449</v>
      </c>
      <c r="M9" s="328">
        <f t="shared" si="3"/>
        <v>4.4085912144076334</v>
      </c>
      <c r="N9" s="328">
        <f t="shared" si="3"/>
        <v>5.5723818935327518</v>
      </c>
      <c r="O9" s="328">
        <f t="shared" si="3"/>
        <v>6.5393175322800019</v>
      </c>
      <c r="P9" s="328">
        <f t="shared" si="3"/>
        <v>8.4772687069844057</v>
      </c>
      <c r="Q9" s="328">
        <f t="shared" si="3"/>
        <v>2.2279444399597956</v>
      </c>
      <c r="R9" s="328">
        <f t="shared" si="3"/>
        <v>2.5815258174438336</v>
      </c>
      <c r="S9" s="328">
        <f t="shared" si="3"/>
        <v>6.056345128996151</v>
      </c>
      <c r="T9" s="328">
        <f t="shared" si="3"/>
        <v>8.4994458625325269</v>
      </c>
      <c r="U9" s="328">
        <f t="shared" si="3"/>
        <v>3.4863887343546875</v>
      </c>
      <c r="V9" s="329">
        <f t="shared" si="3"/>
        <v>3.9671171941730914</v>
      </c>
    </row>
    <row r="10" spans="1:22" ht="23.25" customHeight="1">
      <c r="A10" s="451" t="s">
        <v>101</v>
      </c>
      <c r="B10" s="502">
        <v>1176512</v>
      </c>
      <c r="C10" s="456">
        <v>4315</v>
      </c>
      <c r="D10" s="456">
        <v>44935</v>
      </c>
      <c r="E10" s="456">
        <v>48497</v>
      </c>
      <c r="F10" s="456">
        <v>100191</v>
      </c>
      <c r="G10" s="456">
        <v>71770</v>
      </c>
      <c r="H10" s="456">
        <v>99272</v>
      </c>
      <c r="I10" s="456">
        <v>46895</v>
      </c>
      <c r="J10" s="456">
        <v>53181</v>
      </c>
      <c r="K10" s="456">
        <v>39538</v>
      </c>
      <c r="L10" s="456">
        <v>61406</v>
      </c>
      <c r="M10" s="456">
        <v>51294</v>
      </c>
      <c r="N10" s="456">
        <v>64381</v>
      </c>
      <c r="O10" s="456">
        <v>75395</v>
      </c>
      <c r="P10" s="456">
        <v>97273</v>
      </c>
      <c r="Q10" s="456">
        <v>26970</v>
      </c>
      <c r="R10" s="456">
        <v>30725</v>
      </c>
      <c r="S10" s="456">
        <v>71343</v>
      </c>
      <c r="T10" s="456">
        <v>102745</v>
      </c>
      <c r="U10" s="456">
        <v>41253</v>
      </c>
      <c r="V10" s="505">
        <v>45133</v>
      </c>
    </row>
    <row r="11" spans="1:22" ht="23.25" customHeight="1">
      <c r="A11" s="427" t="s">
        <v>4</v>
      </c>
      <c r="B11" s="504">
        <v>37952</v>
      </c>
      <c r="C11" s="466">
        <v>139.19354838709677</v>
      </c>
      <c r="D11" s="466">
        <v>1449.516129032258</v>
      </c>
      <c r="E11" s="466">
        <v>1564.4193548387098</v>
      </c>
      <c r="F11" s="466">
        <v>3231.9677419354839</v>
      </c>
      <c r="G11" s="466">
        <v>2315.1612903225805</v>
      </c>
      <c r="H11" s="466">
        <v>3202.3225806451615</v>
      </c>
      <c r="I11" s="466">
        <v>1512.741935483871</v>
      </c>
      <c r="J11" s="466">
        <v>1715.516129032258</v>
      </c>
      <c r="K11" s="466">
        <v>1275.4193548387098</v>
      </c>
      <c r="L11" s="466">
        <v>1980.8387096774193</v>
      </c>
      <c r="M11" s="466">
        <v>1654.6451612903227</v>
      </c>
      <c r="N11" s="466">
        <v>2076.8064516129034</v>
      </c>
      <c r="O11" s="466">
        <v>2432.0967741935483</v>
      </c>
      <c r="P11" s="466">
        <v>3137.8387096774195</v>
      </c>
      <c r="Q11" s="466">
        <v>870</v>
      </c>
      <c r="R11" s="466">
        <v>991.12903225806451</v>
      </c>
      <c r="S11" s="466">
        <v>2301.3870967741937</v>
      </c>
      <c r="T11" s="466">
        <v>3314.3548387096776</v>
      </c>
      <c r="U11" s="466">
        <v>1330.741935483871</v>
      </c>
      <c r="V11" s="476">
        <v>1455.9032258064517</v>
      </c>
    </row>
    <row r="12" spans="1:22" ht="23.25" customHeight="1">
      <c r="A12" s="430" t="s">
        <v>5</v>
      </c>
      <c r="B12" s="503">
        <v>100</v>
      </c>
      <c r="C12" s="501">
        <f>C11/$B$11*100</f>
        <v>0.36676208997443288</v>
      </c>
      <c r="D12" s="501">
        <f t="shared" ref="D12:Q12" si="4">D11/$B$11*100</f>
        <v>3.8193405592123155</v>
      </c>
      <c r="E12" s="501">
        <f t="shared" si="4"/>
        <v>4.1220999020834466</v>
      </c>
      <c r="F12" s="501">
        <f t="shared" si="4"/>
        <v>8.5159352390795853</v>
      </c>
      <c r="G12" s="501">
        <f t="shared" si="4"/>
        <v>6.1002352717184349</v>
      </c>
      <c r="H12" s="501">
        <f t="shared" si="4"/>
        <v>8.4378229886308009</v>
      </c>
      <c r="I12" s="501">
        <f t="shared" si="4"/>
        <v>3.9859346950987327</v>
      </c>
      <c r="J12" s="501">
        <f t="shared" si="4"/>
        <v>4.5202258880487411</v>
      </c>
      <c r="K12" s="501">
        <f t="shared" si="4"/>
        <v>3.3606117064679322</v>
      </c>
      <c r="L12" s="501">
        <f t="shared" si="4"/>
        <v>5.219326279714954</v>
      </c>
      <c r="M12" s="501">
        <f t="shared" si="4"/>
        <v>4.3598365337540121</v>
      </c>
      <c r="N12" s="501">
        <f t="shared" si="4"/>
        <v>5.4721923788282663</v>
      </c>
      <c r="O12" s="501">
        <f t="shared" si="4"/>
        <v>6.4083494261002016</v>
      </c>
      <c r="P12" s="501">
        <f t="shared" si="4"/>
        <v>8.2679139694282764</v>
      </c>
      <c r="Q12" s="501">
        <f t="shared" si="4"/>
        <v>2.2923693086003372</v>
      </c>
      <c r="R12" s="501">
        <f>R11/$B$11*100</f>
        <v>2.611533074035794</v>
      </c>
      <c r="S12" s="501">
        <f>S11/$B$11*100</f>
        <v>6.063941549257466</v>
      </c>
      <c r="T12" s="501">
        <f>T11/$B$11*100</f>
        <v>8.7330175977805578</v>
      </c>
      <c r="U12" s="501">
        <f>U11/$B$11*100</f>
        <v>3.5063815753685472</v>
      </c>
      <c r="V12" s="500">
        <f>V11/$B$11*100</f>
        <v>3.8361699668171685</v>
      </c>
    </row>
    <row r="13" spans="1:22" ht="23.25" customHeight="1">
      <c r="A13" s="425" t="s">
        <v>102</v>
      </c>
      <c r="B13" s="465">
        <v>1193694</v>
      </c>
      <c r="C13" s="456">
        <v>4211</v>
      </c>
      <c r="D13" s="456">
        <v>44922</v>
      </c>
      <c r="E13" s="456">
        <v>48271</v>
      </c>
      <c r="F13" s="456">
        <v>104070</v>
      </c>
      <c r="G13" s="456">
        <v>69720</v>
      </c>
      <c r="H13" s="456">
        <v>94599</v>
      </c>
      <c r="I13" s="456">
        <v>48197</v>
      </c>
      <c r="J13" s="456">
        <v>55177</v>
      </c>
      <c r="K13" s="456">
        <v>40647</v>
      </c>
      <c r="L13" s="456">
        <v>63134</v>
      </c>
      <c r="M13" s="456">
        <v>52166</v>
      </c>
      <c r="N13" s="456">
        <v>66822</v>
      </c>
      <c r="O13" s="456">
        <v>77635</v>
      </c>
      <c r="P13" s="456">
        <v>100941</v>
      </c>
      <c r="Q13" s="456">
        <v>27045</v>
      </c>
      <c r="R13" s="456">
        <v>30683</v>
      </c>
      <c r="S13" s="456">
        <v>72417</v>
      </c>
      <c r="T13" s="456">
        <v>105278</v>
      </c>
      <c r="U13" s="456">
        <v>41530</v>
      </c>
      <c r="V13" s="475">
        <v>46229</v>
      </c>
    </row>
    <row r="14" spans="1:22" ht="23.25" customHeight="1">
      <c r="A14" s="427" t="s">
        <v>4</v>
      </c>
      <c r="B14" s="466">
        <v>39789.800000000003</v>
      </c>
      <c r="C14" s="466">
        <v>140.36666666666667</v>
      </c>
      <c r="D14" s="466">
        <v>1497.4</v>
      </c>
      <c r="E14" s="466">
        <v>1609.0333333333333</v>
      </c>
      <c r="F14" s="466">
        <v>3469</v>
      </c>
      <c r="G14" s="466">
        <v>2324</v>
      </c>
      <c r="H14" s="466">
        <v>3153.3</v>
      </c>
      <c r="I14" s="466">
        <v>1606.5666666666666</v>
      </c>
      <c r="J14" s="466">
        <v>1839.2333333333333</v>
      </c>
      <c r="K14" s="466">
        <v>1354.9</v>
      </c>
      <c r="L14" s="466">
        <v>2104.4666666666667</v>
      </c>
      <c r="M14" s="466">
        <v>1738.8666666666666</v>
      </c>
      <c r="N14" s="466">
        <v>2227.4</v>
      </c>
      <c r="O14" s="466">
        <v>2587.8333333333335</v>
      </c>
      <c r="P14" s="466">
        <v>3364.7</v>
      </c>
      <c r="Q14" s="466">
        <v>901.5</v>
      </c>
      <c r="R14" s="466">
        <v>1022.7666666666667</v>
      </c>
      <c r="S14" s="466">
        <v>2413.9</v>
      </c>
      <c r="T14" s="466">
        <v>3509.2666666666669</v>
      </c>
      <c r="U14" s="466">
        <v>1384.3333333333333</v>
      </c>
      <c r="V14" s="476">
        <v>1540.9666666666667</v>
      </c>
    </row>
    <row r="15" spans="1:22" ht="23.25" customHeight="1">
      <c r="A15" s="430" t="s">
        <v>5</v>
      </c>
      <c r="B15" s="467">
        <v>100</v>
      </c>
      <c r="C15" s="460">
        <f>C14/$B$14*100</f>
        <v>0.35277047551550061</v>
      </c>
      <c r="D15" s="460">
        <f t="shared" ref="D15:R15" si="5">D14/$B$14*100</f>
        <v>3.763276015461249</v>
      </c>
      <c r="E15" s="460">
        <f t="shared" si="5"/>
        <v>4.0438336793181495</v>
      </c>
      <c r="F15" s="460">
        <f t="shared" si="5"/>
        <v>8.7183147439796116</v>
      </c>
      <c r="G15" s="460">
        <f t="shared" si="5"/>
        <v>5.8406928408788179</v>
      </c>
      <c r="H15" s="460">
        <f t="shared" si="5"/>
        <v>7.9248953249325194</v>
      </c>
      <c r="I15" s="460">
        <f t="shared" si="5"/>
        <v>4.03763443562588</v>
      </c>
      <c r="J15" s="460">
        <f t="shared" si="5"/>
        <v>4.622373908221034</v>
      </c>
      <c r="K15" s="460">
        <f t="shared" si="5"/>
        <v>3.405144031887569</v>
      </c>
      <c r="L15" s="460">
        <f t="shared" si="5"/>
        <v>5.2889601522668288</v>
      </c>
      <c r="M15" s="460">
        <f t="shared" si="5"/>
        <v>4.3701317087963911</v>
      </c>
      <c r="N15" s="460">
        <f t="shared" si="5"/>
        <v>5.5979170541193977</v>
      </c>
      <c r="O15" s="460">
        <f t="shared" si="5"/>
        <v>6.5037605952614319</v>
      </c>
      <c r="P15" s="460">
        <f t="shared" si="5"/>
        <v>8.4561872640727014</v>
      </c>
      <c r="Q15" s="460">
        <f t="shared" si="5"/>
        <v>2.2656560223976996</v>
      </c>
      <c r="R15" s="460">
        <f t="shared" si="5"/>
        <v>2.5704242460798157</v>
      </c>
      <c r="S15" s="460">
        <f>S14/$B$14*100</f>
        <v>6.0666301413930199</v>
      </c>
      <c r="T15" s="460">
        <f>T14/$B$14*100</f>
        <v>8.8195132085777423</v>
      </c>
      <c r="U15" s="460">
        <f>U14/$B$14*100</f>
        <v>3.4791160883777579</v>
      </c>
      <c r="V15" s="477">
        <f>V14/$B$14*100</f>
        <v>3.8727680628368741</v>
      </c>
    </row>
    <row r="16" spans="1:22" ht="23.25" customHeight="1">
      <c r="A16" s="425" t="s">
        <v>103</v>
      </c>
      <c r="B16" s="465">
        <v>1061253</v>
      </c>
      <c r="C16" s="456">
        <v>3971</v>
      </c>
      <c r="D16" s="456">
        <v>41080</v>
      </c>
      <c r="E16" s="456">
        <v>41516</v>
      </c>
      <c r="F16" s="456">
        <v>92209</v>
      </c>
      <c r="G16" s="456">
        <v>59541</v>
      </c>
      <c r="H16" s="456">
        <v>83974</v>
      </c>
      <c r="I16" s="456">
        <v>42904</v>
      </c>
      <c r="J16" s="456">
        <v>50818</v>
      </c>
      <c r="K16" s="456">
        <v>37135</v>
      </c>
      <c r="L16" s="456">
        <v>57307</v>
      </c>
      <c r="M16" s="456">
        <v>47819</v>
      </c>
      <c r="N16" s="456">
        <v>60011</v>
      </c>
      <c r="O16" s="456">
        <v>71364</v>
      </c>
      <c r="P16" s="456">
        <v>92680</v>
      </c>
      <c r="Q16" s="456">
        <v>22436</v>
      </c>
      <c r="R16" s="456">
        <v>27176</v>
      </c>
      <c r="S16" s="456">
        <v>64061</v>
      </c>
      <c r="T16" s="456">
        <v>83632</v>
      </c>
      <c r="U16" s="456">
        <v>36851</v>
      </c>
      <c r="V16" s="475">
        <v>44768</v>
      </c>
    </row>
    <row r="17" spans="1:22" ht="23.25" customHeight="1">
      <c r="A17" s="427" t="s">
        <v>4</v>
      </c>
      <c r="B17" s="466">
        <v>34233.967741935485</v>
      </c>
      <c r="C17" s="466">
        <v>128.09677419354838</v>
      </c>
      <c r="D17" s="466">
        <v>1325.1612903225807</v>
      </c>
      <c r="E17" s="466">
        <v>1339.2258064516129</v>
      </c>
      <c r="F17" s="466">
        <v>2974.483870967742</v>
      </c>
      <c r="G17" s="466">
        <v>1920.6774193548388</v>
      </c>
      <c r="H17" s="466">
        <v>2708.8387096774195</v>
      </c>
      <c r="I17" s="466">
        <v>1384</v>
      </c>
      <c r="J17" s="466">
        <v>1639.2903225806451</v>
      </c>
      <c r="K17" s="466">
        <v>1197.9032258064517</v>
      </c>
      <c r="L17" s="466">
        <v>1848.6129032258063</v>
      </c>
      <c r="M17" s="466">
        <v>1542.5483870967741</v>
      </c>
      <c r="N17" s="466">
        <v>1935.8387096774193</v>
      </c>
      <c r="O17" s="466">
        <v>2302.0645161290322</v>
      </c>
      <c r="P17" s="466">
        <v>2989.6774193548385</v>
      </c>
      <c r="Q17" s="466">
        <v>723.74193548387098</v>
      </c>
      <c r="R17" s="466">
        <v>876.64516129032256</v>
      </c>
      <c r="S17" s="466">
        <v>2066.483870967742</v>
      </c>
      <c r="T17" s="466">
        <v>2697.8064516129034</v>
      </c>
      <c r="U17" s="466">
        <v>1188.741935483871</v>
      </c>
      <c r="V17" s="476">
        <v>1444.1290322580646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0.37418033211684676</v>
      </c>
      <c r="D18" s="453">
        <f t="shared" ref="D18:R18" si="6">D17/$B$17*100</f>
        <v>3.8708960068899692</v>
      </c>
      <c r="E18" s="453">
        <f t="shared" si="6"/>
        <v>3.911979518550242</v>
      </c>
      <c r="F18" s="453">
        <f t="shared" si="6"/>
        <v>8.6886915749590337</v>
      </c>
      <c r="G18" s="453">
        <f t="shared" si="6"/>
        <v>5.6104435040466321</v>
      </c>
      <c r="H18" s="453">
        <f t="shared" si="6"/>
        <v>7.9127220370637357</v>
      </c>
      <c r="I18" s="453">
        <f t="shared" si="6"/>
        <v>4.0427683125512957</v>
      </c>
      <c r="J18" s="453">
        <f t="shared" si="6"/>
        <v>4.7884905861279066</v>
      </c>
      <c r="K18" s="453">
        <f t="shared" si="6"/>
        <v>3.4991656089546983</v>
      </c>
      <c r="L18" s="453">
        <f t="shared" si="6"/>
        <v>5.3999376209066074</v>
      </c>
      <c r="M18" s="453">
        <f t="shared" si="6"/>
        <v>4.5059001011068984</v>
      </c>
      <c r="N18" s="453">
        <f t="shared" si="6"/>
        <v>5.6547307757905036</v>
      </c>
      <c r="O18" s="453">
        <f t="shared" si="6"/>
        <v>6.7245039589994091</v>
      </c>
      <c r="P18" s="453">
        <f t="shared" si="6"/>
        <v>8.7330730749406591</v>
      </c>
      <c r="Q18" s="453">
        <f t="shared" si="6"/>
        <v>2.1141047422245216</v>
      </c>
      <c r="R18" s="453">
        <f t="shared" si="6"/>
        <v>2.5607465891733638</v>
      </c>
      <c r="S18" s="453">
        <f>S17/$B$17*100</f>
        <v>6.0363551386898315</v>
      </c>
      <c r="T18" s="453">
        <f>T17/$B$17*100</f>
        <v>7.8804959797522365</v>
      </c>
      <c r="U18" s="453">
        <f>U17/$B$17*100</f>
        <v>3.472404789432868</v>
      </c>
      <c r="V18" s="478">
        <f>V17/$B$17*100</f>
        <v>4.2184097477227391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14" sqref="B14"/>
    </sheetView>
  </sheetViews>
  <sheetFormatPr defaultRowHeight="13.5"/>
  <sheetData>
    <row r="1" spans="1:22" ht="25.5">
      <c r="A1" s="506" t="s">
        <v>184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3276118</v>
      </c>
      <c r="C4" s="380">
        <f>C7</f>
        <v>12166</v>
      </c>
      <c r="D4" s="380">
        <f t="shared" ref="D4:V4" si="0">D7</f>
        <v>121373</v>
      </c>
      <c r="E4" s="380">
        <f t="shared" si="0"/>
        <v>126802</v>
      </c>
      <c r="F4" s="380">
        <f t="shared" si="0"/>
        <v>286024</v>
      </c>
      <c r="G4" s="380">
        <f t="shared" si="0"/>
        <v>196560</v>
      </c>
      <c r="H4" s="380">
        <f t="shared" si="0"/>
        <v>261943</v>
      </c>
      <c r="I4" s="380">
        <f t="shared" si="0"/>
        <v>130266</v>
      </c>
      <c r="J4" s="380">
        <f t="shared" si="0"/>
        <v>150170</v>
      </c>
      <c r="K4" s="380">
        <f>K7</f>
        <v>109219</v>
      </c>
      <c r="L4" s="380">
        <f t="shared" si="0"/>
        <v>175211</v>
      </c>
      <c r="M4" s="380">
        <f t="shared" si="0"/>
        <v>144152</v>
      </c>
      <c r="N4" s="380">
        <f t="shared" si="0"/>
        <v>183974</v>
      </c>
      <c r="O4" s="380">
        <f t="shared" si="0"/>
        <v>219103</v>
      </c>
      <c r="P4" s="380">
        <f>P7</f>
        <v>280991</v>
      </c>
      <c r="Q4" s="380">
        <f t="shared" si="0"/>
        <v>71035</v>
      </c>
      <c r="R4" s="380">
        <f t="shared" si="0"/>
        <v>85546</v>
      </c>
      <c r="S4" s="380">
        <f t="shared" si="0"/>
        <v>194290</v>
      </c>
      <c r="T4" s="380">
        <f>T7</f>
        <v>275187</v>
      </c>
      <c r="U4" s="380">
        <f t="shared" si="0"/>
        <v>112777</v>
      </c>
      <c r="V4" s="381">
        <f t="shared" si="0"/>
        <v>139329</v>
      </c>
    </row>
    <row r="5" spans="1:22" ht="23.25" customHeight="1">
      <c r="A5" s="387" t="s">
        <v>4</v>
      </c>
      <c r="B5" s="433">
        <f>B4/90</f>
        <v>36401.311111111114</v>
      </c>
      <c r="C5" s="433">
        <f t="shared" ref="C5:U5" si="1">C4/90</f>
        <v>135.17777777777778</v>
      </c>
      <c r="D5" s="433">
        <f t="shared" si="1"/>
        <v>1348.588888888889</v>
      </c>
      <c r="E5" s="433">
        <f t="shared" si="1"/>
        <v>1408.911111111111</v>
      </c>
      <c r="F5" s="433">
        <f t="shared" si="1"/>
        <v>3178.0444444444443</v>
      </c>
      <c r="G5" s="433">
        <f t="shared" si="1"/>
        <v>2184</v>
      </c>
      <c r="H5" s="433">
        <f t="shared" si="1"/>
        <v>2910.4777777777776</v>
      </c>
      <c r="I5" s="433">
        <f t="shared" si="1"/>
        <v>1447.4</v>
      </c>
      <c r="J5" s="433">
        <f t="shared" si="1"/>
        <v>1668.5555555555557</v>
      </c>
      <c r="K5" s="433">
        <f t="shared" si="1"/>
        <v>1213.5444444444445</v>
      </c>
      <c r="L5" s="433">
        <f t="shared" si="1"/>
        <v>1946.7888888888888</v>
      </c>
      <c r="M5" s="433">
        <f t="shared" si="1"/>
        <v>1601.6888888888889</v>
      </c>
      <c r="N5" s="433">
        <f t="shared" si="1"/>
        <v>2044.1555555555556</v>
      </c>
      <c r="O5" s="433">
        <f t="shared" si="1"/>
        <v>2434.4777777777776</v>
      </c>
      <c r="P5" s="433">
        <f t="shared" si="1"/>
        <v>3122.1222222222223</v>
      </c>
      <c r="Q5" s="433">
        <f t="shared" si="1"/>
        <v>789.27777777777783</v>
      </c>
      <c r="R5" s="433">
        <f t="shared" si="1"/>
        <v>950.51111111111106</v>
      </c>
      <c r="S5" s="433">
        <f t="shared" si="1"/>
        <v>2158.7777777777778</v>
      </c>
      <c r="T5" s="433">
        <f t="shared" si="1"/>
        <v>3057.6333333333332</v>
      </c>
      <c r="U5" s="433">
        <f t="shared" si="1"/>
        <v>1253.0777777777778</v>
      </c>
      <c r="V5" s="435">
        <f>V4/90</f>
        <v>1548.1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0.37135414536350642</v>
      </c>
      <c r="D6" s="384">
        <f>D5/$B$5*100</f>
        <v>3.7047810854187793</v>
      </c>
      <c r="E6" s="384">
        <f t="shared" ref="E6:V6" si="2">E5/$B$5*100</f>
        <v>3.8704955071825857</v>
      </c>
      <c r="F6" s="384">
        <f>F5/$B$5*100</f>
        <v>8.7305768595636657</v>
      </c>
      <c r="G6" s="384">
        <f t="shared" si="2"/>
        <v>5.9997838905680441</v>
      </c>
      <c r="H6" s="384">
        <f t="shared" si="2"/>
        <v>7.9955300755345178</v>
      </c>
      <c r="I6" s="384">
        <f t="shared" si="2"/>
        <v>3.9762304043993528</v>
      </c>
      <c r="J6" s="384">
        <f t="shared" si="2"/>
        <v>4.583778728360822</v>
      </c>
      <c r="K6" s="384">
        <f t="shared" si="2"/>
        <v>3.333793227228079</v>
      </c>
      <c r="L6" s="384">
        <f t="shared" si="2"/>
        <v>5.3481284862144758</v>
      </c>
      <c r="M6" s="384">
        <f t="shared" si="2"/>
        <v>4.4000857111984359</v>
      </c>
      <c r="N6" s="384">
        <f t="shared" si="2"/>
        <v>5.6156096941563147</v>
      </c>
      <c r="O6" s="384">
        <f t="shared" si="2"/>
        <v>6.6878848686158427</v>
      </c>
      <c r="P6" s="384">
        <f t="shared" si="2"/>
        <v>8.5769499145024692</v>
      </c>
      <c r="Q6" s="384">
        <f t="shared" si="2"/>
        <v>2.1682674433582672</v>
      </c>
      <c r="R6" s="384">
        <f t="shared" si="2"/>
        <v>2.6112002070743481</v>
      </c>
      <c r="S6" s="384">
        <f t="shared" si="2"/>
        <v>5.9304945670455096</v>
      </c>
      <c r="T6" s="384">
        <f t="shared" si="2"/>
        <v>8.3997890185884625</v>
      </c>
      <c r="U6" s="384">
        <f t="shared" si="2"/>
        <v>3.4423973739651621</v>
      </c>
      <c r="V6" s="385">
        <f t="shared" si="2"/>
        <v>4.2528687916613492</v>
      </c>
    </row>
    <row r="7" spans="1:22" ht="23.25" customHeight="1" thickTop="1">
      <c r="A7" s="322" t="s">
        <v>70</v>
      </c>
      <c r="B7" s="323">
        <f>B10+B13+B16</f>
        <v>3276118</v>
      </c>
      <c r="C7" s="392">
        <f>C10+C13+C16</f>
        <v>12166</v>
      </c>
      <c r="D7" s="392">
        <f t="shared" ref="D7:U7" si="3">D10+D13+D16</f>
        <v>121373</v>
      </c>
      <c r="E7" s="392">
        <f t="shared" si="3"/>
        <v>126802</v>
      </c>
      <c r="F7" s="392">
        <f t="shared" si="3"/>
        <v>286024</v>
      </c>
      <c r="G7" s="392">
        <f t="shared" si="3"/>
        <v>196560</v>
      </c>
      <c r="H7" s="392">
        <f t="shared" si="3"/>
        <v>261943</v>
      </c>
      <c r="I7" s="392">
        <f t="shared" si="3"/>
        <v>130266</v>
      </c>
      <c r="J7" s="392">
        <f t="shared" si="3"/>
        <v>150170</v>
      </c>
      <c r="K7" s="392">
        <f t="shared" si="3"/>
        <v>109219</v>
      </c>
      <c r="L7" s="392">
        <f t="shared" si="3"/>
        <v>175211</v>
      </c>
      <c r="M7" s="392">
        <f t="shared" si="3"/>
        <v>144152</v>
      </c>
      <c r="N7" s="392">
        <f t="shared" si="3"/>
        <v>183974</v>
      </c>
      <c r="O7" s="392">
        <f t="shared" si="3"/>
        <v>219103</v>
      </c>
      <c r="P7" s="392">
        <f t="shared" si="3"/>
        <v>280991</v>
      </c>
      <c r="Q7" s="392">
        <f t="shared" si="3"/>
        <v>71035</v>
      </c>
      <c r="R7" s="392">
        <f t="shared" si="3"/>
        <v>85546</v>
      </c>
      <c r="S7" s="392">
        <f t="shared" si="3"/>
        <v>194290</v>
      </c>
      <c r="T7" s="392">
        <f t="shared" si="3"/>
        <v>275187</v>
      </c>
      <c r="U7" s="392">
        <f t="shared" si="3"/>
        <v>112777</v>
      </c>
      <c r="V7" s="471">
        <f>V10+V13+V16</f>
        <v>139329</v>
      </c>
    </row>
    <row r="8" spans="1:22" ht="23.25" customHeight="1">
      <c r="A8" s="306" t="s">
        <v>4</v>
      </c>
      <c r="B8" s="360">
        <f>B7/90</f>
        <v>36401.311111111114</v>
      </c>
      <c r="C8" s="360">
        <f t="shared" ref="C8:U8" si="4">C7/90</f>
        <v>135.17777777777778</v>
      </c>
      <c r="D8" s="360">
        <f t="shared" si="4"/>
        <v>1348.588888888889</v>
      </c>
      <c r="E8" s="360">
        <f t="shared" si="4"/>
        <v>1408.911111111111</v>
      </c>
      <c r="F8" s="360">
        <f t="shared" si="4"/>
        <v>3178.0444444444443</v>
      </c>
      <c r="G8" s="360">
        <f t="shared" si="4"/>
        <v>2184</v>
      </c>
      <c r="H8" s="360">
        <f t="shared" si="4"/>
        <v>2910.4777777777776</v>
      </c>
      <c r="I8" s="360">
        <f t="shared" si="4"/>
        <v>1447.4</v>
      </c>
      <c r="J8" s="360">
        <f t="shared" si="4"/>
        <v>1668.5555555555557</v>
      </c>
      <c r="K8" s="360">
        <f t="shared" si="4"/>
        <v>1213.5444444444445</v>
      </c>
      <c r="L8" s="360">
        <f t="shared" si="4"/>
        <v>1946.7888888888888</v>
      </c>
      <c r="M8" s="360">
        <f t="shared" si="4"/>
        <v>1601.6888888888889</v>
      </c>
      <c r="N8" s="360">
        <f t="shared" si="4"/>
        <v>2044.1555555555556</v>
      </c>
      <c r="O8" s="360">
        <f t="shared" si="4"/>
        <v>2434.4777777777776</v>
      </c>
      <c r="P8" s="360">
        <f t="shared" si="4"/>
        <v>3122.1222222222223</v>
      </c>
      <c r="Q8" s="360">
        <f t="shared" si="4"/>
        <v>789.27777777777783</v>
      </c>
      <c r="R8" s="360">
        <f t="shared" si="4"/>
        <v>950.51111111111106</v>
      </c>
      <c r="S8" s="360">
        <f t="shared" si="4"/>
        <v>2158.7777777777778</v>
      </c>
      <c r="T8" s="360">
        <f t="shared" si="4"/>
        <v>3057.6333333333332</v>
      </c>
      <c r="U8" s="360">
        <f t="shared" si="4"/>
        <v>1253.0777777777778</v>
      </c>
      <c r="V8" s="379">
        <f>V7/90</f>
        <v>1548.1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0.37135414536350642</v>
      </c>
      <c r="D9" s="328">
        <f>D8/$B$8*100</f>
        <v>3.7047810854187793</v>
      </c>
      <c r="E9" s="328">
        <f t="shared" ref="E9:V9" si="5">E8/$B$8*100</f>
        <v>3.8704955071825857</v>
      </c>
      <c r="F9" s="328">
        <f>F8/$B$8*100</f>
        <v>8.7305768595636657</v>
      </c>
      <c r="G9" s="328">
        <f t="shared" si="5"/>
        <v>5.9997838905680441</v>
      </c>
      <c r="H9" s="328">
        <f t="shared" si="5"/>
        <v>7.9955300755345178</v>
      </c>
      <c r="I9" s="328">
        <f t="shared" si="5"/>
        <v>3.9762304043993528</v>
      </c>
      <c r="J9" s="328">
        <f t="shared" si="5"/>
        <v>4.583778728360822</v>
      </c>
      <c r="K9" s="328">
        <f t="shared" si="5"/>
        <v>3.333793227228079</v>
      </c>
      <c r="L9" s="328">
        <f t="shared" si="5"/>
        <v>5.3481284862144758</v>
      </c>
      <c r="M9" s="328">
        <f t="shared" si="5"/>
        <v>4.4000857111984359</v>
      </c>
      <c r="N9" s="328">
        <f t="shared" si="5"/>
        <v>5.6156096941563147</v>
      </c>
      <c r="O9" s="328">
        <f t="shared" si="5"/>
        <v>6.6878848686158427</v>
      </c>
      <c r="P9" s="328">
        <f t="shared" si="5"/>
        <v>8.5769499145024692</v>
      </c>
      <c r="Q9" s="328">
        <f t="shared" si="5"/>
        <v>2.1682674433582672</v>
      </c>
      <c r="R9" s="328">
        <f t="shared" si="5"/>
        <v>2.6112002070743481</v>
      </c>
      <c r="S9" s="328">
        <f t="shared" si="5"/>
        <v>5.9304945670455096</v>
      </c>
      <c r="T9" s="328">
        <f t="shared" si="5"/>
        <v>8.3997890185884625</v>
      </c>
      <c r="U9" s="328">
        <f t="shared" si="5"/>
        <v>3.4423973739651621</v>
      </c>
      <c r="V9" s="329">
        <f t="shared" si="5"/>
        <v>4.2528687916613492</v>
      </c>
    </row>
    <row r="10" spans="1:22" ht="23.25" customHeight="1">
      <c r="A10" s="451" t="s">
        <v>22</v>
      </c>
      <c r="B10" s="462">
        <v>1044674</v>
      </c>
      <c r="C10" s="452">
        <v>3976</v>
      </c>
      <c r="D10" s="452">
        <v>39320</v>
      </c>
      <c r="E10" s="452">
        <v>38940</v>
      </c>
      <c r="F10" s="452">
        <v>88564</v>
      </c>
      <c r="G10" s="452">
        <v>62688</v>
      </c>
      <c r="H10" s="452">
        <v>82341</v>
      </c>
      <c r="I10" s="452">
        <v>42644</v>
      </c>
      <c r="J10" s="452">
        <v>47114</v>
      </c>
      <c r="K10" s="452">
        <v>35477</v>
      </c>
      <c r="L10" s="452">
        <v>56555</v>
      </c>
      <c r="M10" s="452">
        <v>47149</v>
      </c>
      <c r="N10" s="452">
        <v>59016</v>
      </c>
      <c r="O10" s="452">
        <v>72081</v>
      </c>
      <c r="P10" s="452">
        <v>93488</v>
      </c>
      <c r="Q10" s="452">
        <v>22412</v>
      </c>
      <c r="R10" s="452">
        <v>25839</v>
      </c>
      <c r="S10" s="452">
        <v>61457</v>
      </c>
      <c r="T10" s="452">
        <v>84434</v>
      </c>
      <c r="U10" s="452">
        <v>36012</v>
      </c>
      <c r="V10" s="454">
        <v>45167</v>
      </c>
    </row>
    <row r="11" spans="1:22" ht="23.25" customHeight="1">
      <c r="A11" s="427" t="s">
        <v>4</v>
      </c>
      <c r="B11" s="463">
        <f>B10/31</f>
        <v>33699.161290322583</v>
      </c>
      <c r="C11" s="463">
        <f t="shared" ref="C11:U11" si="6">C10/31</f>
        <v>128.25806451612902</v>
      </c>
      <c r="D11" s="463">
        <f t="shared" si="6"/>
        <v>1268.3870967741937</v>
      </c>
      <c r="E11" s="463">
        <f t="shared" si="6"/>
        <v>1256.1290322580646</v>
      </c>
      <c r="F11" s="463">
        <f t="shared" si="6"/>
        <v>2856.9032258064517</v>
      </c>
      <c r="G11" s="463">
        <f t="shared" si="6"/>
        <v>2022.1935483870968</v>
      </c>
      <c r="H11" s="463">
        <f t="shared" si="6"/>
        <v>2656.1612903225805</v>
      </c>
      <c r="I11" s="463">
        <f t="shared" si="6"/>
        <v>1375.6129032258063</v>
      </c>
      <c r="J11" s="463">
        <f t="shared" si="6"/>
        <v>1519.8064516129032</v>
      </c>
      <c r="K11" s="463">
        <f t="shared" si="6"/>
        <v>1144.4193548387098</v>
      </c>
      <c r="L11" s="463">
        <f t="shared" si="6"/>
        <v>1824.3548387096773</v>
      </c>
      <c r="M11" s="463">
        <f t="shared" si="6"/>
        <v>1520.9354838709678</v>
      </c>
      <c r="N11" s="463">
        <f t="shared" si="6"/>
        <v>1903.741935483871</v>
      </c>
      <c r="O11" s="463">
        <f t="shared" si="6"/>
        <v>2325.1935483870966</v>
      </c>
      <c r="P11" s="463">
        <f t="shared" si="6"/>
        <v>3015.7419354838707</v>
      </c>
      <c r="Q11" s="463">
        <f t="shared" si="6"/>
        <v>722.9677419354839</v>
      </c>
      <c r="R11" s="463">
        <f t="shared" si="6"/>
        <v>833.51612903225805</v>
      </c>
      <c r="S11" s="463">
        <f t="shared" si="6"/>
        <v>1982.483870967742</v>
      </c>
      <c r="T11" s="463">
        <f t="shared" si="6"/>
        <v>2723.6774193548385</v>
      </c>
      <c r="U11" s="463">
        <f t="shared" si="6"/>
        <v>1161.6774193548388</v>
      </c>
      <c r="V11" s="469">
        <f>V10/31</f>
        <v>1457</v>
      </c>
    </row>
    <row r="12" spans="1:22" ht="23.25" customHeight="1">
      <c r="A12" s="430" t="s">
        <v>5</v>
      </c>
      <c r="B12" s="464">
        <v>100</v>
      </c>
      <c r="C12" s="458">
        <f>C11/$B$11*100</f>
        <v>0.38059720065781283</v>
      </c>
      <c r="D12" s="458">
        <f t="shared" ref="D12:Q12" si="7">D11/$B$11*100</f>
        <v>3.7638536040908459</v>
      </c>
      <c r="E12" s="458">
        <f t="shared" si="7"/>
        <v>3.7274786201245558</v>
      </c>
      <c r="F12" s="458">
        <f t="shared" si="7"/>
        <v>8.4776686315539589</v>
      </c>
      <c r="G12" s="458">
        <f t="shared" si="7"/>
        <v>6.0007236707336444</v>
      </c>
      <c r="H12" s="458">
        <f t="shared" si="7"/>
        <v>7.8819804072849511</v>
      </c>
      <c r="I12" s="458">
        <f t="shared" si="7"/>
        <v>4.0820389901538654</v>
      </c>
      <c r="J12" s="458">
        <f t="shared" si="7"/>
        <v>4.5099236699678551</v>
      </c>
      <c r="K12" s="458">
        <f t="shared" si="7"/>
        <v>3.3959876478212343</v>
      </c>
      <c r="L12" s="458">
        <f t="shared" si="7"/>
        <v>5.4136505742461276</v>
      </c>
      <c r="M12" s="458">
        <f t="shared" si="7"/>
        <v>4.5132739974384348</v>
      </c>
      <c r="N12" s="458">
        <f t="shared" si="7"/>
        <v>5.6492264572488642</v>
      </c>
      <c r="O12" s="458">
        <f t="shared" si="7"/>
        <v>6.899855840195122</v>
      </c>
      <c r="P12" s="458">
        <f t="shared" si="7"/>
        <v>8.9490118448434615</v>
      </c>
      <c r="Q12" s="458">
        <f t="shared" si="7"/>
        <v>2.1453582648749756</v>
      </c>
      <c r="R12" s="458">
        <f>R11/$B$11*100</f>
        <v>2.4734031860657009</v>
      </c>
      <c r="S12" s="458">
        <f>S11/$B$11*100</f>
        <v>5.8828878674112683</v>
      </c>
      <c r="T12" s="458">
        <f>T11/$B$11*100</f>
        <v>8.0823299900255954</v>
      </c>
      <c r="U12" s="458">
        <f>U11/$B$11*100</f>
        <v>3.4471997963000898</v>
      </c>
      <c r="V12" s="459">
        <f>V11/$B$11*100</f>
        <v>4.3235497389616278</v>
      </c>
    </row>
    <row r="13" spans="1:22" ht="23.25" customHeight="1">
      <c r="A13" s="425" t="s">
        <v>23</v>
      </c>
      <c r="B13" s="465">
        <v>981349</v>
      </c>
      <c r="C13" s="456">
        <v>3599</v>
      </c>
      <c r="D13" s="456">
        <v>36751</v>
      </c>
      <c r="E13" s="456">
        <v>37612</v>
      </c>
      <c r="F13" s="456">
        <v>82575</v>
      </c>
      <c r="G13" s="456">
        <v>61593</v>
      </c>
      <c r="H13" s="456">
        <v>80166</v>
      </c>
      <c r="I13" s="456">
        <v>37690</v>
      </c>
      <c r="J13" s="456">
        <v>46842</v>
      </c>
      <c r="K13" s="456">
        <v>32696</v>
      </c>
      <c r="L13" s="456">
        <v>53132</v>
      </c>
      <c r="M13" s="456">
        <v>42529</v>
      </c>
      <c r="N13" s="456">
        <v>54590</v>
      </c>
      <c r="O13" s="456">
        <v>63955</v>
      </c>
      <c r="P13" s="456">
        <v>83271</v>
      </c>
      <c r="Q13" s="456">
        <v>21560</v>
      </c>
      <c r="R13" s="456">
        <v>26431</v>
      </c>
      <c r="S13" s="456">
        <v>56884</v>
      </c>
      <c r="T13" s="456">
        <v>84006</v>
      </c>
      <c r="U13" s="456">
        <v>33243</v>
      </c>
      <c r="V13" s="457">
        <v>42224</v>
      </c>
    </row>
    <row r="14" spans="1:22" ht="23.25" customHeight="1">
      <c r="A14" s="427" t="s">
        <v>4</v>
      </c>
      <c r="B14" s="466">
        <f>B13/28</f>
        <v>35048.178571428572</v>
      </c>
      <c r="C14" s="466">
        <f t="shared" ref="C14:U14" si="8">C13/28</f>
        <v>128.53571428571428</v>
      </c>
      <c r="D14" s="466">
        <f t="shared" si="8"/>
        <v>1312.5357142857142</v>
      </c>
      <c r="E14" s="466">
        <f t="shared" si="8"/>
        <v>1343.2857142857142</v>
      </c>
      <c r="F14" s="466">
        <f t="shared" si="8"/>
        <v>2949.1071428571427</v>
      </c>
      <c r="G14" s="466">
        <f t="shared" si="8"/>
        <v>2199.75</v>
      </c>
      <c r="H14" s="466">
        <f t="shared" si="8"/>
        <v>2863.0714285714284</v>
      </c>
      <c r="I14" s="466">
        <f t="shared" si="8"/>
        <v>1346.0714285714287</v>
      </c>
      <c r="J14" s="466">
        <f t="shared" si="8"/>
        <v>1672.9285714285713</v>
      </c>
      <c r="K14" s="466">
        <f t="shared" si="8"/>
        <v>1167.7142857142858</v>
      </c>
      <c r="L14" s="466">
        <f t="shared" si="8"/>
        <v>1897.5714285714287</v>
      </c>
      <c r="M14" s="466">
        <f t="shared" si="8"/>
        <v>1518.8928571428571</v>
      </c>
      <c r="N14" s="466">
        <f t="shared" si="8"/>
        <v>1949.6428571428571</v>
      </c>
      <c r="O14" s="466">
        <f t="shared" si="8"/>
        <v>2284.1071428571427</v>
      </c>
      <c r="P14" s="466">
        <f t="shared" si="8"/>
        <v>2973.9642857142858</v>
      </c>
      <c r="Q14" s="466">
        <f t="shared" si="8"/>
        <v>770</v>
      </c>
      <c r="R14" s="466">
        <f t="shared" si="8"/>
        <v>943.96428571428567</v>
      </c>
      <c r="S14" s="466">
        <f t="shared" si="8"/>
        <v>2031.5714285714287</v>
      </c>
      <c r="T14" s="466">
        <f t="shared" si="8"/>
        <v>3000.2142857142858</v>
      </c>
      <c r="U14" s="466">
        <f t="shared" si="8"/>
        <v>1187.25</v>
      </c>
      <c r="V14" s="470">
        <f>V13/28</f>
        <v>1508</v>
      </c>
    </row>
    <row r="15" spans="1:22" ht="23.25" customHeight="1">
      <c r="A15" s="430" t="s">
        <v>5</v>
      </c>
      <c r="B15" s="467">
        <v>100</v>
      </c>
      <c r="C15" s="460">
        <f>C14/$B$14*100</f>
        <v>0.36674006902743062</v>
      </c>
      <c r="D15" s="460">
        <f t="shared" ref="D15:R15" si="9">D14/$B$14*100</f>
        <v>3.7449470066204782</v>
      </c>
      <c r="E15" s="460">
        <f t="shared" si="9"/>
        <v>3.8326833776770544</v>
      </c>
      <c r="F15" s="460">
        <f t="shared" si="9"/>
        <v>8.4144376771158882</v>
      </c>
      <c r="G15" s="460">
        <f t="shared" si="9"/>
        <v>6.2763603977789755</v>
      </c>
      <c r="H15" s="460">
        <f t="shared" si="9"/>
        <v>8.1689592591422606</v>
      </c>
      <c r="I15" s="460">
        <f t="shared" si="9"/>
        <v>3.8406316203511697</v>
      </c>
      <c r="J15" s="460">
        <f t="shared" si="9"/>
        <v>4.7732254274473194</v>
      </c>
      <c r="K15" s="460">
        <f t="shared" si="9"/>
        <v>3.3317402881136071</v>
      </c>
      <c r="L15" s="460">
        <f t="shared" si="9"/>
        <v>5.4141798687317149</v>
      </c>
      <c r="M15" s="460">
        <f t="shared" si="9"/>
        <v>4.3337283677876064</v>
      </c>
      <c r="N15" s="460">
        <f t="shared" si="9"/>
        <v>5.5627508664094014</v>
      </c>
      <c r="O15" s="460">
        <f t="shared" si="9"/>
        <v>6.517049490038711</v>
      </c>
      <c r="P15" s="460">
        <f t="shared" si="9"/>
        <v>8.485360457900299</v>
      </c>
      <c r="Q15" s="460">
        <f t="shared" si="9"/>
        <v>2.1969757955630462</v>
      </c>
      <c r="R15" s="460">
        <f t="shared" si="9"/>
        <v>2.6933333605068124</v>
      </c>
      <c r="S15" s="460">
        <f>S14/$B$14*100</f>
        <v>5.7965107214660634</v>
      </c>
      <c r="T15" s="460">
        <f>T14/$B$14*100</f>
        <v>8.5602573600217653</v>
      </c>
      <c r="U15" s="460">
        <f>U14/$B$14*100</f>
        <v>3.3874798873795151</v>
      </c>
      <c r="V15" s="461">
        <f>V14/$B$14*100</f>
        <v>4.3026487009208756</v>
      </c>
    </row>
    <row r="16" spans="1:22" ht="23.25" customHeight="1">
      <c r="A16" s="425" t="s">
        <v>24</v>
      </c>
      <c r="B16" s="465">
        <v>1250095</v>
      </c>
      <c r="C16" s="456">
        <v>4591</v>
      </c>
      <c r="D16" s="456">
        <v>45302</v>
      </c>
      <c r="E16" s="456">
        <v>50250</v>
      </c>
      <c r="F16" s="456">
        <v>114885</v>
      </c>
      <c r="G16" s="456">
        <v>72279</v>
      </c>
      <c r="H16" s="456">
        <v>99436</v>
      </c>
      <c r="I16" s="456">
        <v>49932</v>
      </c>
      <c r="J16" s="456">
        <v>56214</v>
      </c>
      <c r="K16" s="456">
        <v>41046</v>
      </c>
      <c r="L16" s="456">
        <v>65524</v>
      </c>
      <c r="M16" s="456">
        <v>54474</v>
      </c>
      <c r="N16" s="456">
        <v>70368</v>
      </c>
      <c r="O16" s="456">
        <v>83067</v>
      </c>
      <c r="P16" s="456">
        <v>104232</v>
      </c>
      <c r="Q16" s="456">
        <v>27063</v>
      </c>
      <c r="R16" s="456">
        <v>33276</v>
      </c>
      <c r="S16" s="456">
        <v>75949</v>
      </c>
      <c r="T16" s="456">
        <v>106747</v>
      </c>
      <c r="U16" s="456">
        <v>43522</v>
      </c>
      <c r="V16" s="457">
        <v>51938</v>
      </c>
    </row>
    <row r="17" spans="1:22" ht="23.25" customHeight="1">
      <c r="A17" s="427" t="s">
        <v>4</v>
      </c>
      <c r="B17" s="466">
        <f>B16/31</f>
        <v>40325.645161290326</v>
      </c>
      <c r="C17" s="466">
        <f t="shared" ref="C17:V17" si="10">C16/31</f>
        <v>148.09677419354838</v>
      </c>
      <c r="D17" s="466">
        <f t="shared" si="10"/>
        <v>1461.3548387096773</v>
      </c>
      <c r="E17" s="466">
        <f t="shared" si="10"/>
        <v>1620.9677419354839</v>
      </c>
      <c r="F17" s="466">
        <f t="shared" si="10"/>
        <v>3705.9677419354839</v>
      </c>
      <c r="G17" s="466">
        <f t="shared" si="10"/>
        <v>2331.5806451612902</v>
      </c>
      <c r="H17" s="466">
        <f t="shared" si="10"/>
        <v>3207.6129032258063</v>
      </c>
      <c r="I17" s="466">
        <f t="shared" si="10"/>
        <v>1610.7096774193549</v>
      </c>
      <c r="J17" s="466">
        <f t="shared" si="10"/>
        <v>1813.3548387096773</v>
      </c>
      <c r="K17" s="466">
        <f t="shared" si="10"/>
        <v>1324.0645161290322</v>
      </c>
      <c r="L17" s="466">
        <f t="shared" si="10"/>
        <v>2113.6774193548385</v>
      </c>
      <c r="M17" s="466">
        <f t="shared" si="10"/>
        <v>1757.2258064516129</v>
      </c>
      <c r="N17" s="466">
        <f t="shared" si="10"/>
        <v>2269.9354838709678</v>
      </c>
      <c r="O17" s="466">
        <f t="shared" si="10"/>
        <v>2679.5806451612902</v>
      </c>
      <c r="P17" s="466">
        <f t="shared" si="10"/>
        <v>3362.3225806451615</v>
      </c>
      <c r="Q17" s="466">
        <f t="shared" si="10"/>
        <v>873</v>
      </c>
      <c r="R17" s="466">
        <f t="shared" si="10"/>
        <v>1073.4193548387098</v>
      </c>
      <c r="S17" s="466">
        <f t="shared" si="10"/>
        <v>2449.9677419354839</v>
      </c>
      <c r="T17" s="466">
        <f t="shared" si="10"/>
        <v>3443.4516129032259</v>
      </c>
      <c r="U17" s="466">
        <f t="shared" si="10"/>
        <v>1403.9354838709678</v>
      </c>
      <c r="V17" s="470">
        <f t="shared" si="10"/>
        <v>1675.4193548387098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0.36725208884124799</v>
      </c>
      <c r="D18" s="453">
        <f t="shared" ref="D18:R18" si="11">D17/$B$17*100</f>
        <v>3.6238845847715568</v>
      </c>
      <c r="E18" s="453">
        <f t="shared" si="11"/>
        <v>4.0196945032177549</v>
      </c>
      <c r="F18" s="453">
        <f t="shared" si="11"/>
        <v>9.1901015522820266</v>
      </c>
      <c r="G18" s="453">
        <f t="shared" si="11"/>
        <v>5.7818805770761417</v>
      </c>
      <c r="H18" s="453">
        <f t="shared" si="11"/>
        <v>7.9542754750638949</v>
      </c>
      <c r="I18" s="453">
        <f t="shared" si="11"/>
        <v>3.9942564365108248</v>
      </c>
      <c r="J18" s="453">
        <f t="shared" si="11"/>
        <v>4.4967782448533899</v>
      </c>
      <c r="K18" s="453">
        <f t="shared" si="11"/>
        <v>3.2834304592850936</v>
      </c>
      <c r="L18" s="453">
        <f t="shared" si="11"/>
        <v>5.2415216443550277</v>
      </c>
      <c r="M18" s="453">
        <f t="shared" si="11"/>
        <v>4.3575888232494329</v>
      </c>
      <c r="N18" s="453">
        <f t="shared" si="11"/>
        <v>5.629012195073174</v>
      </c>
      <c r="O18" s="453">
        <f t="shared" si="11"/>
        <v>6.644854991020682</v>
      </c>
      <c r="P18" s="453">
        <f t="shared" si="11"/>
        <v>8.3379263175998624</v>
      </c>
      <c r="Q18" s="453">
        <f t="shared" si="11"/>
        <v>2.1648754694643206</v>
      </c>
      <c r="R18" s="453">
        <f t="shared" si="11"/>
        <v>2.6618776972950053</v>
      </c>
      <c r="S18" s="453">
        <f>S17/$B$17*100</f>
        <v>6.0754582651718465</v>
      </c>
      <c r="T18" s="453">
        <f>T17/$B$17*100</f>
        <v>8.5391110275619049</v>
      </c>
      <c r="U18" s="453">
        <f>U17/$B$17*100</f>
        <v>3.4814954063491172</v>
      </c>
      <c r="V18" s="455">
        <f>V17/$B$17*100</f>
        <v>4.1547242409576874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5" sqref="C5"/>
    </sheetView>
  </sheetViews>
  <sheetFormatPr defaultRowHeight="13.5"/>
  <sheetData>
    <row r="1" spans="1:22" ht="25.5">
      <c r="A1" s="506" t="s">
        <v>185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6991782</v>
      </c>
      <c r="C4" s="380">
        <f>'2021.1분기'!C4+'2021.2분기'!C7</f>
        <v>25859</v>
      </c>
      <c r="D4" s="380">
        <f>'2021.1분기'!D4+'2021.2분기'!D7</f>
        <v>258315</v>
      </c>
      <c r="E4" s="380">
        <f>'2021.1분기'!E4+'2021.2분기'!E7</f>
        <v>280029</v>
      </c>
      <c r="F4" s="380">
        <f>'2021.1분기'!F4+'2021.2분기'!F7</f>
        <v>625372</v>
      </c>
      <c r="G4" s="380">
        <f>'2021.1분기'!G4+'2021.2분기'!G7</f>
        <v>416330</v>
      </c>
      <c r="H4" s="380">
        <f>'2021.1분기'!H4+'2021.2분기'!H7</f>
        <v>563963</v>
      </c>
      <c r="I4" s="380">
        <f>'2021.1분기'!I4+'2021.2분기'!I7</f>
        <v>276999</v>
      </c>
      <c r="J4" s="380">
        <f>'2021.1분기'!J4+'2021.2분기'!J7</f>
        <v>319239</v>
      </c>
      <c r="K4" s="380">
        <f>'2021.1분기'!K4+'2021.2분기'!K7</f>
        <v>230268</v>
      </c>
      <c r="L4" s="380">
        <f>'2021.1분기'!L4+'2021.2분기'!L7</f>
        <v>366501</v>
      </c>
      <c r="M4" s="380">
        <f>'2021.1분기'!M4+'2021.2분기'!M7</f>
        <v>305609</v>
      </c>
      <c r="N4" s="380">
        <f>'2021.1분기'!N4+'2021.2분기'!N7</f>
        <v>386236</v>
      </c>
      <c r="O4" s="380">
        <f>'2021.1분기'!O4+'2021.2분기'!O7</f>
        <v>458157</v>
      </c>
      <c r="P4" s="380">
        <f>'2021.1분기'!P4+'2021.2분기'!P7</f>
        <v>588021</v>
      </c>
      <c r="Q4" s="380">
        <f>'2021.1분기'!Q4+'2021.2분기'!Q7</f>
        <v>155744</v>
      </c>
      <c r="R4" s="380">
        <f>'2021.1분기'!R4+'2021.2분기'!R7</f>
        <v>185049</v>
      </c>
      <c r="S4" s="380">
        <f>'2021.1분기'!S4+'2021.2분기'!S7</f>
        <v>411829</v>
      </c>
      <c r="T4" s="380">
        <f>'2021.1분기'!T4+'2021.2분기'!T7</f>
        <v>605028</v>
      </c>
      <c r="U4" s="380">
        <f>'2021.1분기'!U4+'2021.2분기'!U7</f>
        <v>239099</v>
      </c>
      <c r="V4" s="381">
        <f>'2021.1분기'!V4+'2021.2분기'!V7</f>
        <v>294135</v>
      </c>
    </row>
    <row r="5" spans="1:22" ht="23.25" customHeight="1">
      <c r="A5" s="387" t="s">
        <v>4</v>
      </c>
      <c r="B5" s="433">
        <f>B4/181</f>
        <v>38628.629834254141</v>
      </c>
      <c r="C5" s="433">
        <f>C4/181</f>
        <v>142.86740331491714</v>
      </c>
      <c r="D5" s="433">
        <f t="shared" ref="D5:V5" si="0">D4/181</f>
        <v>1427.1546961325967</v>
      </c>
      <c r="E5" s="433">
        <f t="shared" si="0"/>
        <v>1547.121546961326</v>
      </c>
      <c r="F5" s="433">
        <f t="shared" si="0"/>
        <v>3455.0939226519336</v>
      </c>
      <c r="G5" s="433">
        <f t="shared" si="0"/>
        <v>2300.1657458563536</v>
      </c>
      <c r="H5" s="433">
        <f t="shared" si="0"/>
        <v>3115.8176795580112</v>
      </c>
      <c r="I5" s="433">
        <f t="shared" si="0"/>
        <v>1530.3812154696132</v>
      </c>
      <c r="J5" s="433">
        <f t="shared" si="0"/>
        <v>1763.7513812154696</v>
      </c>
      <c r="K5" s="433">
        <f t="shared" si="0"/>
        <v>1272.1988950276243</v>
      </c>
      <c r="L5" s="433">
        <f t="shared" si="0"/>
        <v>2024.8674033149171</v>
      </c>
      <c r="M5" s="433">
        <f t="shared" si="0"/>
        <v>1688.4475138121547</v>
      </c>
      <c r="N5" s="433">
        <f t="shared" si="0"/>
        <v>2133.9005524861877</v>
      </c>
      <c r="O5" s="433">
        <f t="shared" si="0"/>
        <v>2531.2541436464089</v>
      </c>
      <c r="P5" s="433">
        <f t="shared" si="0"/>
        <v>3248.7348066298341</v>
      </c>
      <c r="Q5" s="433">
        <f t="shared" si="0"/>
        <v>860.46408839779008</v>
      </c>
      <c r="R5" s="433">
        <f t="shared" si="0"/>
        <v>1022.3701657458563</v>
      </c>
      <c r="S5" s="433">
        <f t="shared" si="0"/>
        <v>2275.2983425414363</v>
      </c>
      <c r="T5" s="433">
        <f t="shared" si="0"/>
        <v>3342.6961325966849</v>
      </c>
      <c r="U5" s="433">
        <f t="shared" si="0"/>
        <v>1320.988950276243</v>
      </c>
      <c r="V5" s="435">
        <f t="shared" si="0"/>
        <v>1625.0552486187846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0.36984848783900875</v>
      </c>
      <c r="D6" s="384">
        <f>D5/$B$5*100</f>
        <v>3.6945516893976382</v>
      </c>
      <c r="E6" s="384">
        <f t="shared" ref="E6:V6" si="1">E5/$B$5*100</f>
        <v>4.005116292241377</v>
      </c>
      <c r="F6" s="384">
        <f>F5/$B$5*100</f>
        <v>8.944386423947428</v>
      </c>
      <c r="G6" s="384">
        <f t="shared" si="1"/>
        <v>5.9545620844585834</v>
      </c>
      <c r="H6" s="384">
        <f t="shared" si="1"/>
        <v>8.0660838681755251</v>
      </c>
      <c r="I6" s="384">
        <f t="shared" si="1"/>
        <v>3.9617797007973077</v>
      </c>
      <c r="J6" s="384">
        <f t="shared" si="1"/>
        <v>4.5659175300374066</v>
      </c>
      <c r="K6" s="384">
        <f t="shared" si="1"/>
        <v>3.2934093196841667</v>
      </c>
      <c r="L6" s="384">
        <f t="shared" si="1"/>
        <v>5.2418825415323305</v>
      </c>
      <c r="M6" s="384">
        <f t="shared" si="1"/>
        <v>4.3709743810662287</v>
      </c>
      <c r="N6" s="384">
        <f t="shared" si="1"/>
        <v>5.5241424861358661</v>
      </c>
      <c r="O6" s="384">
        <f t="shared" si="1"/>
        <v>6.5527929789572958</v>
      </c>
      <c r="P6" s="384">
        <f t="shared" si="1"/>
        <v>8.4101735437403509</v>
      </c>
      <c r="Q6" s="384">
        <f t="shared" si="1"/>
        <v>2.2275294052360328</v>
      </c>
      <c r="R6" s="384">
        <f t="shared" si="1"/>
        <v>2.6466643267767789</v>
      </c>
      <c r="S6" s="384">
        <f t="shared" si="1"/>
        <v>5.8901865075312703</v>
      </c>
      <c r="T6" s="384">
        <f t="shared" si="1"/>
        <v>8.6534162535387988</v>
      </c>
      <c r="U6" s="384">
        <f t="shared" si="1"/>
        <v>3.4197147451107601</v>
      </c>
      <c r="V6" s="385">
        <f t="shared" si="1"/>
        <v>4.206867433795848</v>
      </c>
    </row>
    <row r="7" spans="1:22" ht="23.25" customHeight="1" thickTop="1">
      <c r="A7" s="322" t="s">
        <v>70</v>
      </c>
      <c r="B7" s="323">
        <f>B10+B13+B16</f>
        <v>3715664</v>
      </c>
      <c r="C7" s="392">
        <f>C10+C13+C16</f>
        <v>13693</v>
      </c>
      <c r="D7" s="392">
        <f t="shared" ref="D7:U7" si="2">D10+D13+D16</f>
        <v>136942</v>
      </c>
      <c r="E7" s="392">
        <f t="shared" si="2"/>
        <v>153227</v>
      </c>
      <c r="F7" s="392">
        <f t="shared" si="2"/>
        <v>339348</v>
      </c>
      <c r="G7" s="392">
        <f t="shared" si="2"/>
        <v>219770</v>
      </c>
      <c r="H7" s="392">
        <f t="shared" si="2"/>
        <v>302020</v>
      </c>
      <c r="I7" s="392">
        <f t="shared" si="2"/>
        <v>146733</v>
      </c>
      <c r="J7" s="392">
        <f t="shared" si="2"/>
        <v>169069</v>
      </c>
      <c r="K7" s="392">
        <f t="shared" si="2"/>
        <v>121049</v>
      </c>
      <c r="L7" s="392">
        <f t="shared" si="2"/>
        <v>191290</v>
      </c>
      <c r="M7" s="392">
        <f t="shared" si="2"/>
        <v>161457</v>
      </c>
      <c r="N7" s="392">
        <f t="shared" si="2"/>
        <v>202262</v>
      </c>
      <c r="O7" s="392">
        <f t="shared" si="2"/>
        <v>239054</v>
      </c>
      <c r="P7" s="392">
        <f t="shared" si="2"/>
        <v>307030</v>
      </c>
      <c r="Q7" s="392">
        <f t="shared" si="2"/>
        <v>84709</v>
      </c>
      <c r="R7" s="392">
        <f t="shared" si="2"/>
        <v>99503</v>
      </c>
      <c r="S7" s="392">
        <f t="shared" si="2"/>
        <v>217539</v>
      </c>
      <c r="T7" s="392">
        <f t="shared" si="2"/>
        <v>329841</v>
      </c>
      <c r="U7" s="392">
        <f t="shared" si="2"/>
        <v>126322</v>
      </c>
      <c r="V7" s="471">
        <f>V10+V13+V16</f>
        <v>154806</v>
      </c>
    </row>
    <row r="8" spans="1:22" ht="23.25" customHeight="1">
      <c r="A8" s="306" t="s">
        <v>4</v>
      </c>
      <c r="B8" s="360">
        <f>B7/91</f>
        <v>40831.472527472528</v>
      </c>
      <c r="C8" s="360">
        <f>C7/91</f>
        <v>150.47252747252747</v>
      </c>
      <c r="D8" s="360">
        <f t="shared" ref="D8:V8" si="3">D7/91</f>
        <v>1504.8571428571429</v>
      </c>
      <c r="E8" s="360">
        <f t="shared" si="3"/>
        <v>1683.8131868131868</v>
      </c>
      <c r="F8" s="360">
        <f t="shared" si="3"/>
        <v>3729.098901098901</v>
      </c>
      <c r="G8" s="360">
        <f t="shared" si="3"/>
        <v>2415.0549450549452</v>
      </c>
      <c r="H8" s="360">
        <f t="shared" si="3"/>
        <v>3318.901098901099</v>
      </c>
      <c r="I8" s="360">
        <f t="shared" si="3"/>
        <v>1612.4505494505495</v>
      </c>
      <c r="J8" s="360">
        <f t="shared" si="3"/>
        <v>1857.901098901099</v>
      </c>
      <c r="K8" s="360">
        <f t="shared" si="3"/>
        <v>1330.2087912087911</v>
      </c>
      <c r="L8" s="360">
        <f t="shared" si="3"/>
        <v>2102.0879120879122</v>
      </c>
      <c r="M8" s="360">
        <f t="shared" si="3"/>
        <v>1774.2527472527472</v>
      </c>
      <c r="N8" s="360">
        <f t="shared" si="3"/>
        <v>2222.6593406593406</v>
      </c>
      <c r="O8" s="360">
        <f t="shared" si="3"/>
        <v>2626.967032967033</v>
      </c>
      <c r="P8" s="360">
        <f t="shared" si="3"/>
        <v>3373.9560439560441</v>
      </c>
      <c r="Q8" s="360">
        <f t="shared" si="3"/>
        <v>930.86813186813185</v>
      </c>
      <c r="R8" s="360">
        <f t="shared" si="3"/>
        <v>1093.4395604395604</v>
      </c>
      <c r="S8" s="360">
        <f t="shared" si="3"/>
        <v>2390.5384615384614</v>
      </c>
      <c r="T8" s="360">
        <f t="shared" si="3"/>
        <v>3624.6263736263736</v>
      </c>
      <c r="U8" s="360">
        <f t="shared" si="3"/>
        <v>1388.1538461538462</v>
      </c>
      <c r="V8" s="379">
        <f t="shared" si="3"/>
        <v>1701.1648351648353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0.36852094269018942</v>
      </c>
      <c r="D9" s="328">
        <f>D8/$B$8*100</f>
        <v>3.6855323839830514</v>
      </c>
      <c r="E9" s="328">
        <f t="shared" ref="E9:V9" si="4">E8/$B$8*100</f>
        <v>4.1238120562031444</v>
      </c>
      <c r="F9" s="328">
        <f>F8/$B$8*100</f>
        <v>9.1329032980377125</v>
      </c>
      <c r="G9" s="328">
        <f t="shared" si="4"/>
        <v>5.9146898104887855</v>
      </c>
      <c r="H9" s="328">
        <f t="shared" si="4"/>
        <v>8.128291470918791</v>
      </c>
      <c r="I9" s="328">
        <f t="shared" si="4"/>
        <v>3.9490384491170349</v>
      </c>
      <c r="J9" s="328">
        <f t="shared" si="4"/>
        <v>4.5501692295105265</v>
      </c>
      <c r="K9" s="328">
        <f t="shared" si="4"/>
        <v>3.2578026430807516</v>
      </c>
      <c r="L9" s="328">
        <f t="shared" si="4"/>
        <v>5.1482050045429304</v>
      </c>
      <c r="M9" s="328">
        <f t="shared" si="4"/>
        <v>4.3453067876966269</v>
      </c>
      <c r="N9" s="328">
        <f t="shared" si="4"/>
        <v>5.4434954290807784</v>
      </c>
      <c r="O9" s="328">
        <f t="shared" si="4"/>
        <v>6.4336818399080213</v>
      </c>
      <c r="P9" s="328">
        <f t="shared" si="4"/>
        <v>8.2631260523018231</v>
      </c>
      <c r="Q9" s="328">
        <f t="shared" si="4"/>
        <v>2.2797809489770873</v>
      </c>
      <c r="R9" s="328">
        <f t="shared" si="4"/>
        <v>2.6779332038634278</v>
      </c>
      <c r="S9" s="328">
        <f t="shared" si="4"/>
        <v>5.8546467064836865</v>
      </c>
      <c r="T9" s="328">
        <f t="shared" si="4"/>
        <v>8.8770405504911096</v>
      </c>
      <c r="U9" s="328">
        <f t="shared" si="4"/>
        <v>3.3997153671591405</v>
      </c>
      <c r="V9" s="329">
        <f t="shared" si="4"/>
        <v>4.1663078254653811</v>
      </c>
    </row>
    <row r="10" spans="1:22" ht="23.25" customHeight="1">
      <c r="A10" s="451" t="s">
        <v>30</v>
      </c>
      <c r="B10" s="462">
        <v>1251265</v>
      </c>
      <c r="C10" s="452">
        <v>4673</v>
      </c>
      <c r="D10" s="452">
        <v>45722</v>
      </c>
      <c r="E10" s="452">
        <v>50543</v>
      </c>
      <c r="F10" s="452">
        <v>116514</v>
      </c>
      <c r="G10" s="452">
        <v>71667</v>
      </c>
      <c r="H10" s="452">
        <v>99733</v>
      </c>
      <c r="I10" s="452">
        <v>50110</v>
      </c>
      <c r="J10" s="452">
        <v>56617</v>
      </c>
      <c r="K10" s="452">
        <v>40683</v>
      </c>
      <c r="L10" s="452">
        <v>65490</v>
      </c>
      <c r="M10" s="452">
        <v>54771</v>
      </c>
      <c r="N10" s="452">
        <v>69074</v>
      </c>
      <c r="O10" s="452">
        <v>81727</v>
      </c>
      <c r="P10" s="452">
        <v>103469</v>
      </c>
      <c r="Q10" s="452">
        <v>28010</v>
      </c>
      <c r="R10" s="452">
        <v>33263</v>
      </c>
      <c r="S10" s="452">
        <v>74678</v>
      </c>
      <c r="T10" s="452">
        <v>108357</v>
      </c>
      <c r="U10" s="452">
        <v>43118</v>
      </c>
      <c r="V10" s="472">
        <v>53046</v>
      </c>
    </row>
    <row r="11" spans="1:22" ht="23.25" customHeight="1">
      <c r="A11" s="427" t="s">
        <v>4</v>
      </c>
      <c r="B11" s="463">
        <f>B10/30</f>
        <v>41708.833333333336</v>
      </c>
      <c r="C11" s="463">
        <f>C10/30</f>
        <v>155.76666666666668</v>
      </c>
      <c r="D11" s="463">
        <f t="shared" ref="D11:V11" si="5">D10/30</f>
        <v>1524.0666666666666</v>
      </c>
      <c r="E11" s="463">
        <f t="shared" si="5"/>
        <v>1684.7666666666667</v>
      </c>
      <c r="F11" s="463">
        <f t="shared" si="5"/>
        <v>3883.8</v>
      </c>
      <c r="G11" s="463">
        <f t="shared" si="5"/>
        <v>2388.9</v>
      </c>
      <c r="H11" s="463">
        <f t="shared" si="5"/>
        <v>3324.4333333333334</v>
      </c>
      <c r="I11" s="463">
        <f t="shared" si="5"/>
        <v>1670.3333333333333</v>
      </c>
      <c r="J11" s="463">
        <f t="shared" si="5"/>
        <v>1887.2333333333333</v>
      </c>
      <c r="K11" s="463">
        <f t="shared" si="5"/>
        <v>1356.1</v>
      </c>
      <c r="L11" s="463">
        <f t="shared" si="5"/>
        <v>2183</v>
      </c>
      <c r="M11" s="463">
        <f t="shared" si="5"/>
        <v>1825.7</v>
      </c>
      <c r="N11" s="463">
        <f t="shared" si="5"/>
        <v>2302.4666666666667</v>
      </c>
      <c r="O11" s="463">
        <f t="shared" si="5"/>
        <v>2724.2333333333331</v>
      </c>
      <c r="P11" s="463">
        <f t="shared" si="5"/>
        <v>3448.9666666666667</v>
      </c>
      <c r="Q11" s="463">
        <f t="shared" si="5"/>
        <v>933.66666666666663</v>
      </c>
      <c r="R11" s="463">
        <f t="shared" si="5"/>
        <v>1108.7666666666667</v>
      </c>
      <c r="S11" s="463">
        <f t="shared" si="5"/>
        <v>2489.2666666666669</v>
      </c>
      <c r="T11" s="463">
        <f t="shared" si="5"/>
        <v>3611.9</v>
      </c>
      <c r="U11" s="463">
        <f t="shared" si="5"/>
        <v>1437.2666666666667</v>
      </c>
      <c r="V11" s="473">
        <f t="shared" si="5"/>
        <v>1768.2</v>
      </c>
    </row>
    <row r="12" spans="1:22" ht="23.25" customHeight="1">
      <c r="A12" s="430" t="s">
        <v>5</v>
      </c>
      <c r="B12" s="464">
        <v>100</v>
      </c>
      <c r="C12" s="458">
        <f>C11/$B$11*100</f>
        <v>0.37346205639892432</v>
      </c>
      <c r="D12" s="458">
        <f t="shared" ref="D12:Q12" si="6">D11/$B$11*100</f>
        <v>3.6540620891657638</v>
      </c>
      <c r="E12" s="458">
        <f t="shared" si="6"/>
        <v>4.0393521755982942</v>
      </c>
      <c r="F12" s="458">
        <f t="shared" si="6"/>
        <v>9.311696563078165</v>
      </c>
      <c r="G12" s="458">
        <f t="shared" si="6"/>
        <v>5.7275637055300033</v>
      </c>
      <c r="H12" s="458">
        <f t="shared" si="6"/>
        <v>7.9705737793353117</v>
      </c>
      <c r="I12" s="458">
        <f t="shared" si="6"/>
        <v>4.0047471958378118</v>
      </c>
      <c r="J12" s="458">
        <f t="shared" si="6"/>
        <v>4.5247809217072321</v>
      </c>
      <c r="K12" s="458">
        <f t="shared" si="6"/>
        <v>3.2513496341702188</v>
      </c>
      <c r="L12" s="458">
        <f t="shared" si="6"/>
        <v>5.2339032898706508</v>
      </c>
      <c r="M12" s="458">
        <f t="shared" si="6"/>
        <v>4.3772502227745518</v>
      </c>
      <c r="N12" s="458">
        <f t="shared" si="6"/>
        <v>5.5203334225763525</v>
      </c>
      <c r="O12" s="458">
        <f t="shared" si="6"/>
        <v>6.5315500713278158</v>
      </c>
      <c r="P12" s="458">
        <f t="shared" si="6"/>
        <v>8.2691516185620149</v>
      </c>
      <c r="Q12" s="458">
        <f t="shared" si="6"/>
        <v>2.2385346029817823</v>
      </c>
      <c r="R12" s="458">
        <f>R11/$B$11*100</f>
        <v>2.6583497500529463</v>
      </c>
      <c r="S12" s="458">
        <f>S11/$B$11*100</f>
        <v>5.9682001814164067</v>
      </c>
      <c r="T12" s="458">
        <f>T11/$B$11*100</f>
        <v>8.6597962861584072</v>
      </c>
      <c r="U12" s="458">
        <f>U11/$B$11*100</f>
        <v>3.4459526958717777</v>
      </c>
      <c r="V12" s="474">
        <f>V11/$B$11*100</f>
        <v>4.2393897375855634</v>
      </c>
    </row>
    <row r="13" spans="1:22" ht="23.25" customHeight="1">
      <c r="A13" s="425" t="s">
        <v>77</v>
      </c>
      <c r="B13" s="465">
        <v>1223126</v>
      </c>
      <c r="C13" s="456">
        <v>4370</v>
      </c>
      <c r="D13" s="456">
        <v>44407</v>
      </c>
      <c r="E13" s="456">
        <v>49861</v>
      </c>
      <c r="F13" s="456">
        <v>111274</v>
      </c>
      <c r="G13" s="456">
        <v>75894</v>
      </c>
      <c r="H13" s="456">
        <v>100994</v>
      </c>
      <c r="I13" s="456">
        <v>46909</v>
      </c>
      <c r="J13" s="456">
        <v>55784</v>
      </c>
      <c r="K13" s="456">
        <v>39406</v>
      </c>
      <c r="L13" s="456">
        <v>62552</v>
      </c>
      <c r="M13" s="456">
        <v>52909</v>
      </c>
      <c r="N13" s="456">
        <v>65991</v>
      </c>
      <c r="O13" s="456">
        <v>78937</v>
      </c>
      <c r="P13" s="456">
        <v>100482</v>
      </c>
      <c r="Q13" s="456">
        <v>26271</v>
      </c>
      <c r="R13" s="456">
        <v>33329</v>
      </c>
      <c r="S13" s="456">
        <v>70689</v>
      </c>
      <c r="T13" s="456">
        <v>112200</v>
      </c>
      <c r="U13" s="456">
        <v>41157</v>
      </c>
      <c r="V13" s="475">
        <v>49710</v>
      </c>
    </row>
    <row r="14" spans="1:22" ht="23.25" customHeight="1">
      <c r="A14" s="427" t="s">
        <v>4</v>
      </c>
      <c r="B14" s="466">
        <f>B13/31</f>
        <v>39455.677419354841</v>
      </c>
      <c r="C14" s="466">
        <f>C13/31</f>
        <v>140.96774193548387</v>
      </c>
      <c r="D14" s="466">
        <f t="shared" ref="D14:V14" si="7">D13/31</f>
        <v>1432.483870967742</v>
      </c>
      <c r="E14" s="466">
        <f t="shared" si="7"/>
        <v>1608.4193548387098</v>
      </c>
      <c r="F14" s="466">
        <f t="shared" si="7"/>
        <v>3589.483870967742</v>
      </c>
      <c r="G14" s="466">
        <f t="shared" si="7"/>
        <v>2448.1935483870966</v>
      </c>
      <c r="H14" s="466">
        <f t="shared" si="7"/>
        <v>3257.8709677419356</v>
      </c>
      <c r="I14" s="466">
        <f t="shared" si="7"/>
        <v>1513.1935483870968</v>
      </c>
      <c r="J14" s="466">
        <f t="shared" si="7"/>
        <v>1799.483870967742</v>
      </c>
      <c r="K14" s="466">
        <f t="shared" si="7"/>
        <v>1271.1612903225807</v>
      </c>
      <c r="L14" s="466">
        <f t="shared" si="7"/>
        <v>2017.8064516129032</v>
      </c>
      <c r="M14" s="466">
        <f t="shared" si="7"/>
        <v>1706.741935483871</v>
      </c>
      <c r="N14" s="466">
        <f t="shared" si="7"/>
        <v>2128.7419354838707</v>
      </c>
      <c r="O14" s="466">
        <f t="shared" si="7"/>
        <v>2546.3548387096776</v>
      </c>
      <c r="P14" s="466">
        <f t="shared" si="7"/>
        <v>3241.3548387096776</v>
      </c>
      <c r="Q14" s="466">
        <f t="shared" si="7"/>
        <v>847.45161290322585</v>
      </c>
      <c r="R14" s="466">
        <f t="shared" si="7"/>
        <v>1075.1290322580646</v>
      </c>
      <c r="S14" s="466">
        <f t="shared" si="7"/>
        <v>2280.2903225806454</v>
      </c>
      <c r="T14" s="466">
        <f t="shared" si="7"/>
        <v>3619.3548387096776</v>
      </c>
      <c r="U14" s="466">
        <f t="shared" si="7"/>
        <v>1327.6451612903227</v>
      </c>
      <c r="V14" s="476">
        <f t="shared" si="7"/>
        <v>1603.5483870967741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0.35728126129278587</v>
      </c>
      <c r="D15" s="460">
        <f t="shared" ref="D15:R15" si="8">D14/$B$14*100</f>
        <v>3.6306153249951354</v>
      </c>
      <c r="E15" s="460">
        <f t="shared" si="8"/>
        <v>4.0765219609426993</v>
      </c>
      <c r="F15" s="460">
        <f t="shared" si="8"/>
        <v>9.0975091691289371</v>
      </c>
      <c r="G15" s="460">
        <f t="shared" si="8"/>
        <v>6.2049208339942075</v>
      </c>
      <c r="H15" s="460">
        <f t="shared" si="8"/>
        <v>8.2570397489710796</v>
      </c>
      <c r="I15" s="460">
        <f t="shared" si="8"/>
        <v>3.8351731546872521</v>
      </c>
      <c r="J15" s="460">
        <f t="shared" si="8"/>
        <v>4.5607729702418229</v>
      </c>
      <c r="K15" s="460">
        <f t="shared" si="8"/>
        <v>3.2217449387879911</v>
      </c>
      <c r="L15" s="460">
        <f t="shared" si="8"/>
        <v>5.1141092577543112</v>
      </c>
      <c r="M15" s="460">
        <f t="shared" si="8"/>
        <v>4.3257195088649896</v>
      </c>
      <c r="N15" s="460">
        <f t="shared" si="8"/>
        <v>5.3952740764238509</v>
      </c>
      <c r="O15" s="460">
        <f t="shared" si="8"/>
        <v>6.4537095932880177</v>
      </c>
      <c r="P15" s="460">
        <f t="shared" si="8"/>
        <v>8.2151797934145794</v>
      </c>
      <c r="Q15" s="460">
        <f t="shared" si="8"/>
        <v>2.1478572117672257</v>
      </c>
      <c r="R15" s="460">
        <f t="shared" si="8"/>
        <v>2.7249032397316384</v>
      </c>
      <c r="S15" s="460">
        <f>S14/$B$14*100</f>
        <v>5.7793718717450204</v>
      </c>
      <c r="T15" s="460">
        <f>T14/$B$14*100</f>
        <v>9.1732168231237008</v>
      </c>
      <c r="U15" s="460">
        <f>U14/$B$14*100</f>
        <v>3.3649027164821939</v>
      </c>
      <c r="V15" s="477">
        <f>V14/$B$14*100</f>
        <v>4.0641765443625593</v>
      </c>
    </row>
    <row r="16" spans="1:22" ht="23.25" customHeight="1">
      <c r="A16" s="425" t="s">
        <v>80</v>
      </c>
      <c r="B16" s="465">
        <v>1241273</v>
      </c>
      <c r="C16" s="456">
        <v>4650</v>
      </c>
      <c r="D16" s="456">
        <v>46813</v>
      </c>
      <c r="E16" s="456">
        <v>52823</v>
      </c>
      <c r="F16" s="456">
        <v>111560</v>
      </c>
      <c r="G16" s="456">
        <v>72209</v>
      </c>
      <c r="H16" s="456">
        <v>101293</v>
      </c>
      <c r="I16" s="456">
        <v>49714</v>
      </c>
      <c r="J16" s="456">
        <v>56668</v>
      </c>
      <c r="K16" s="456">
        <v>40960</v>
      </c>
      <c r="L16" s="456">
        <v>63248</v>
      </c>
      <c r="M16" s="456">
        <v>53777</v>
      </c>
      <c r="N16" s="456">
        <v>67197</v>
      </c>
      <c r="O16" s="456">
        <v>78390</v>
      </c>
      <c r="P16" s="456">
        <v>103079</v>
      </c>
      <c r="Q16" s="456">
        <v>30428</v>
      </c>
      <c r="R16" s="456">
        <v>32911</v>
      </c>
      <c r="S16" s="456">
        <v>72172</v>
      </c>
      <c r="T16" s="456">
        <v>109284</v>
      </c>
      <c r="U16" s="456">
        <v>42047</v>
      </c>
      <c r="V16" s="475">
        <v>52050</v>
      </c>
    </row>
    <row r="17" spans="1:22" ht="23.25" customHeight="1">
      <c r="A17" s="427" t="s">
        <v>4</v>
      </c>
      <c r="B17" s="466">
        <f>B16/30</f>
        <v>41375.76666666667</v>
      </c>
      <c r="C17" s="466">
        <f>C16/30</f>
        <v>155</v>
      </c>
      <c r="D17" s="466">
        <f t="shared" ref="D17:V17" si="9">D16/30</f>
        <v>1560.4333333333334</v>
      </c>
      <c r="E17" s="466">
        <f t="shared" si="9"/>
        <v>1760.7666666666667</v>
      </c>
      <c r="F17" s="466">
        <f t="shared" si="9"/>
        <v>3718.6666666666665</v>
      </c>
      <c r="G17" s="466">
        <f t="shared" si="9"/>
        <v>2406.9666666666667</v>
      </c>
      <c r="H17" s="466">
        <f t="shared" si="9"/>
        <v>3376.4333333333334</v>
      </c>
      <c r="I17" s="466">
        <f t="shared" si="9"/>
        <v>1657.1333333333334</v>
      </c>
      <c r="J17" s="466">
        <f t="shared" si="9"/>
        <v>1888.9333333333334</v>
      </c>
      <c r="K17" s="466">
        <f t="shared" si="9"/>
        <v>1365.3333333333333</v>
      </c>
      <c r="L17" s="466">
        <f t="shared" si="9"/>
        <v>2108.2666666666669</v>
      </c>
      <c r="M17" s="466">
        <f t="shared" si="9"/>
        <v>1792.5666666666666</v>
      </c>
      <c r="N17" s="466">
        <f t="shared" si="9"/>
        <v>2239.9</v>
      </c>
      <c r="O17" s="466">
        <f t="shared" si="9"/>
        <v>2613</v>
      </c>
      <c r="P17" s="466">
        <f t="shared" si="9"/>
        <v>3435.9666666666667</v>
      </c>
      <c r="Q17" s="466">
        <f t="shared" si="9"/>
        <v>1014.2666666666667</v>
      </c>
      <c r="R17" s="466">
        <f t="shared" si="9"/>
        <v>1097.0333333333333</v>
      </c>
      <c r="S17" s="466">
        <f t="shared" si="9"/>
        <v>2405.7333333333331</v>
      </c>
      <c r="T17" s="466">
        <f t="shared" si="9"/>
        <v>3642.8</v>
      </c>
      <c r="U17" s="466">
        <f t="shared" si="9"/>
        <v>1401.5666666666666</v>
      </c>
      <c r="V17" s="476">
        <f t="shared" si="9"/>
        <v>1735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0.37461541498123296</v>
      </c>
      <c r="D18" s="453">
        <f t="shared" ref="D18:R18" si="10">D17/$B$17*100</f>
        <v>3.7713701981755823</v>
      </c>
      <c r="E18" s="453">
        <f t="shared" si="10"/>
        <v>4.2555505517319716</v>
      </c>
      <c r="F18" s="453">
        <f t="shared" si="10"/>
        <v>8.9875474613562023</v>
      </c>
      <c r="G18" s="453">
        <f t="shared" si="10"/>
        <v>5.8173343011569569</v>
      </c>
      <c r="H18" s="453">
        <f t="shared" si="10"/>
        <v>8.160412737568608</v>
      </c>
      <c r="I18" s="453">
        <f t="shared" si="10"/>
        <v>4.0050818796509713</v>
      </c>
      <c r="J18" s="453">
        <f t="shared" si="10"/>
        <v>4.5653131905712918</v>
      </c>
      <c r="K18" s="453">
        <f t="shared" si="10"/>
        <v>3.2998381500282363</v>
      </c>
      <c r="L18" s="453">
        <f t="shared" si="10"/>
        <v>5.0954141433834463</v>
      </c>
      <c r="M18" s="453">
        <f t="shared" si="10"/>
        <v>4.3324071336442502</v>
      </c>
      <c r="N18" s="453">
        <f t="shared" si="10"/>
        <v>5.4135552775255729</v>
      </c>
      <c r="O18" s="453">
        <f t="shared" si="10"/>
        <v>6.3152908344900753</v>
      </c>
      <c r="P18" s="453">
        <f t="shared" si="10"/>
        <v>8.3042972819033363</v>
      </c>
      <c r="Q18" s="453">
        <f t="shared" si="10"/>
        <v>2.4513543757094527</v>
      </c>
      <c r="R18" s="453">
        <f t="shared" si="10"/>
        <v>2.6513909510639477</v>
      </c>
      <c r="S18" s="453">
        <f>S17/$B$17*100</f>
        <v>5.8143534903280729</v>
      </c>
      <c r="T18" s="453">
        <f>T17/$B$17*100</f>
        <v>8.804187314152486</v>
      </c>
      <c r="U18" s="453">
        <f>U17/$B$17*100</f>
        <v>3.387409538433527</v>
      </c>
      <c r="V18" s="478">
        <f>V17/$B$17*100</f>
        <v>4.1932757741447686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6" t="s">
        <v>186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10424549</v>
      </c>
      <c r="C4" s="380">
        <f>'2021.1분기'!C7+'2021.2분기'!C7+'2021.3분기'!C7</f>
        <v>38326</v>
      </c>
      <c r="D4" s="380">
        <f>'2021.1분기'!D7+'2021.2분기'!D7+'2021.3분기'!D7</f>
        <v>392631</v>
      </c>
      <c r="E4" s="380">
        <f>'2021.1분기'!E7+'2021.2분기'!E7+'2021.3분기'!E7</f>
        <v>423779</v>
      </c>
      <c r="F4" s="380">
        <f>'2021.1분기'!F7+'2021.2분기'!F7+'2021.3분기'!F7</f>
        <v>914036</v>
      </c>
      <c r="G4" s="380">
        <f>'2021.1분기'!G7+'2021.2분기'!G7+'2021.3분기'!G7</f>
        <v>626741</v>
      </c>
      <c r="H4" s="380">
        <f>'2021.1분기'!H7+'2021.2분기'!H7+'2021.3분기'!H7</f>
        <v>854089</v>
      </c>
      <c r="I4" s="380">
        <f>'2021.1분기'!I7+'2021.2분기'!I7+'2021.3분기'!I7</f>
        <v>414320</v>
      </c>
      <c r="J4" s="380">
        <f>'2021.1분기'!J7+'2021.2분기'!J7+'2021.3분기'!J7</f>
        <v>484846</v>
      </c>
      <c r="K4" s="380">
        <f>'2021.1분기'!K7+'2021.2분기'!K7+'2021.3분기'!K7</f>
        <v>346022</v>
      </c>
      <c r="L4" s="380">
        <f>'2021.1분기'!L7+'2021.2분기'!L7+'2021.3분기'!L7</f>
        <v>542440</v>
      </c>
      <c r="M4" s="380">
        <f>'2021.1분기'!M7+'2021.2분기'!M7+'2021.3분기'!M7</f>
        <v>453942</v>
      </c>
      <c r="N4" s="380">
        <f>'2021.1분기'!N7+'2021.2분기'!N7+'2021.3분기'!N7</f>
        <v>569154</v>
      </c>
      <c r="O4" s="380">
        <f>'2021.1분기'!O7+'2021.2분기'!O7+'2021.3분기'!O7</f>
        <v>674457</v>
      </c>
      <c r="P4" s="380">
        <f>'2021.1분기'!P7+'2021.2분기'!P7+'2021.3분기'!P7</f>
        <v>872323</v>
      </c>
      <c r="Q4" s="380">
        <f>'2021.1분기'!Q7+'2021.2분기'!Q7+'2021.3분기'!Q7</f>
        <v>234359</v>
      </c>
      <c r="R4" s="380">
        <f>'2021.1분기'!R7+'2021.2분기'!R7+'2021.3분기'!R7</f>
        <v>273861</v>
      </c>
      <c r="S4" s="380">
        <f>'2021.1분기'!S7+'2021.2분기'!S7+'2021.3분기'!S7</f>
        <v>608958</v>
      </c>
      <c r="T4" s="380">
        <f>'2021.1분기'!T7+'2021.2분기'!T7+'2021.3분기'!T7</f>
        <v>903748</v>
      </c>
      <c r="U4" s="380">
        <f>'2021.1분기'!U7+'2021.2분기'!U7+'2021.3분기'!U7</f>
        <v>358098</v>
      </c>
      <c r="V4" s="381">
        <f>'2021.1분기'!V7+'2021.2분기'!V7+'2021.3분기'!V7</f>
        <v>438419</v>
      </c>
    </row>
    <row r="5" spans="1:22" ht="23.25" customHeight="1">
      <c r="A5" s="387" t="s">
        <v>4</v>
      </c>
      <c r="B5" s="433">
        <f>B4/273</f>
        <v>38185.16117216117</v>
      </c>
      <c r="C5" s="433">
        <f>C4/273</f>
        <v>140.38827838827839</v>
      </c>
      <c r="D5" s="433">
        <f t="shared" ref="D5:V5" si="0">D4/273</f>
        <v>1438.2087912087911</v>
      </c>
      <c r="E5" s="433">
        <f t="shared" si="0"/>
        <v>1552.3040293040292</v>
      </c>
      <c r="F5" s="433">
        <f t="shared" si="0"/>
        <v>3348.1172161172162</v>
      </c>
      <c r="G5" s="433">
        <f t="shared" si="0"/>
        <v>2295.7545787545787</v>
      </c>
      <c r="H5" s="433">
        <f t="shared" si="0"/>
        <v>3128.5311355311355</v>
      </c>
      <c r="I5" s="433">
        <f t="shared" si="0"/>
        <v>1517.6556776556777</v>
      </c>
      <c r="J5" s="433">
        <f t="shared" si="0"/>
        <v>1775.9926739926741</v>
      </c>
      <c r="K5" s="433">
        <f t="shared" si="0"/>
        <v>1267.4798534798535</v>
      </c>
      <c r="L5" s="433">
        <f t="shared" si="0"/>
        <v>1986.9597069597069</v>
      </c>
      <c r="M5" s="433">
        <f t="shared" si="0"/>
        <v>1662.7912087912089</v>
      </c>
      <c r="N5" s="433">
        <f t="shared" si="0"/>
        <v>2084.8131868131868</v>
      </c>
      <c r="O5" s="433">
        <f t="shared" si="0"/>
        <v>2470.5384615384614</v>
      </c>
      <c r="P5" s="433">
        <f t="shared" si="0"/>
        <v>3195.3223443223442</v>
      </c>
      <c r="Q5" s="433">
        <f t="shared" si="0"/>
        <v>858.4578754578755</v>
      </c>
      <c r="R5" s="433">
        <f t="shared" si="0"/>
        <v>1003.1538461538462</v>
      </c>
      <c r="S5" s="433">
        <f t="shared" si="0"/>
        <v>2230.6153846153848</v>
      </c>
      <c r="T5" s="433">
        <f t="shared" si="0"/>
        <v>3310.4322344322345</v>
      </c>
      <c r="U5" s="433">
        <f t="shared" si="0"/>
        <v>1311.7142857142858</v>
      </c>
      <c r="V5" s="435">
        <f t="shared" si="0"/>
        <v>1605.930402930403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0.3676513967174983</v>
      </c>
      <c r="D6" s="384">
        <f>D5/$B$5*100</f>
        <v>3.7664075443455638</v>
      </c>
      <c r="E6" s="384">
        <f t="shared" ref="E6:V6" si="1">E5/$B$5*100</f>
        <v>4.0652022452002479</v>
      </c>
      <c r="F6" s="384">
        <f>F5/$B$5*100</f>
        <v>8.7681107355339787</v>
      </c>
      <c r="G6" s="384">
        <f t="shared" si="1"/>
        <v>6.0121641713229037</v>
      </c>
      <c r="H6" s="384">
        <f t="shared" si="1"/>
        <v>8.1930546827493451</v>
      </c>
      <c r="I6" s="384">
        <f t="shared" si="1"/>
        <v>3.9744645068098392</v>
      </c>
      <c r="J6" s="384">
        <f t="shared" si="1"/>
        <v>4.6510021680554248</v>
      </c>
      <c r="K6" s="384">
        <f t="shared" si="1"/>
        <v>3.3192994728117258</v>
      </c>
      <c r="L6" s="384">
        <f t="shared" si="1"/>
        <v>5.2034865009507847</v>
      </c>
      <c r="M6" s="384">
        <f t="shared" si="1"/>
        <v>4.3545480960375365</v>
      </c>
      <c r="N6" s="384">
        <f t="shared" si="1"/>
        <v>5.4597469876154836</v>
      </c>
      <c r="O6" s="384">
        <f t="shared" si="1"/>
        <v>6.4698914072925353</v>
      </c>
      <c r="P6" s="384">
        <f t="shared" si="1"/>
        <v>8.367968724594224</v>
      </c>
      <c r="Q6" s="384">
        <f t="shared" si="1"/>
        <v>2.2481452195198086</v>
      </c>
      <c r="R6" s="384">
        <f t="shared" si="1"/>
        <v>2.627077679811376</v>
      </c>
      <c r="S6" s="384">
        <f t="shared" si="1"/>
        <v>5.8415764557296441</v>
      </c>
      <c r="T6" s="384">
        <f t="shared" si="1"/>
        <v>8.6694206147431423</v>
      </c>
      <c r="U6" s="384">
        <f t="shared" si="1"/>
        <v>3.4351414147508925</v>
      </c>
      <c r="V6" s="385">
        <f t="shared" si="1"/>
        <v>4.2056399754080491</v>
      </c>
    </row>
    <row r="7" spans="1:22" ht="23.25" customHeight="1" thickTop="1">
      <c r="A7" s="322" t="s">
        <v>70</v>
      </c>
      <c r="B7" s="323">
        <f>B10+B13+B16</f>
        <v>3432767</v>
      </c>
      <c r="C7" s="392">
        <f>C10+C13+C16</f>
        <v>12467</v>
      </c>
      <c r="D7" s="392">
        <f t="shared" ref="D7:U7" si="2">D10+D13+D16</f>
        <v>134316</v>
      </c>
      <c r="E7" s="392">
        <f t="shared" si="2"/>
        <v>143750</v>
      </c>
      <c r="F7" s="392">
        <f t="shared" si="2"/>
        <v>288664</v>
      </c>
      <c r="G7" s="392">
        <f t="shared" si="2"/>
        <v>210411</v>
      </c>
      <c r="H7" s="392">
        <f t="shared" si="2"/>
        <v>290126</v>
      </c>
      <c r="I7" s="392">
        <f t="shared" si="2"/>
        <v>137321</v>
      </c>
      <c r="J7" s="392">
        <f t="shared" si="2"/>
        <v>165607</v>
      </c>
      <c r="K7" s="392">
        <f t="shared" si="2"/>
        <v>115754</v>
      </c>
      <c r="L7" s="392">
        <f t="shared" si="2"/>
        <v>175939</v>
      </c>
      <c r="M7" s="392">
        <f t="shared" si="2"/>
        <v>148333</v>
      </c>
      <c r="N7" s="392">
        <f t="shared" si="2"/>
        <v>182918</v>
      </c>
      <c r="O7" s="392">
        <f t="shared" si="2"/>
        <v>216300</v>
      </c>
      <c r="P7" s="392">
        <f t="shared" si="2"/>
        <v>284302</v>
      </c>
      <c r="Q7" s="392">
        <f t="shared" si="2"/>
        <v>78615</v>
      </c>
      <c r="R7" s="392">
        <f t="shared" si="2"/>
        <v>88812</v>
      </c>
      <c r="S7" s="392">
        <f t="shared" si="2"/>
        <v>197129</v>
      </c>
      <c r="T7" s="392">
        <f t="shared" si="2"/>
        <v>298720</v>
      </c>
      <c r="U7" s="392">
        <f t="shared" si="2"/>
        <v>118999</v>
      </c>
      <c r="V7" s="471">
        <f>V10+V13+V16</f>
        <v>144284</v>
      </c>
    </row>
    <row r="8" spans="1:22" ht="23.25" customHeight="1">
      <c r="A8" s="306" t="s">
        <v>4</v>
      </c>
      <c r="B8" s="360">
        <f>B7/92</f>
        <v>37312.684782608696</v>
      </c>
      <c r="C8" s="360">
        <f>C7/92</f>
        <v>135.5108695652174</v>
      </c>
      <c r="D8" s="360">
        <f t="shared" ref="D8:V8" si="3">D7/92</f>
        <v>1459.9565217391305</v>
      </c>
      <c r="E8" s="360">
        <f t="shared" si="3"/>
        <v>1562.5</v>
      </c>
      <c r="F8" s="360">
        <f t="shared" si="3"/>
        <v>3137.6521739130435</v>
      </c>
      <c r="G8" s="360">
        <f t="shared" si="3"/>
        <v>2287.0760869565215</v>
      </c>
      <c r="H8" s="360">
        <f t="shared" si="3"/>
        <v>3153.5434782608695</v>
      </c>
      <c r="I8" s="360">
        <f t="shared" si="3"/>
        <v>1492.6195652173913</v>
      </c>
      <c r="J8" s="360">
        <f t="shared" si="3"/>
        <v>1800.0760869565217</v>
      </c>
      <c r="K8" s="360">
        <f t="shared" si="3"/>
        <v>1258.195652173913</v>
      </c>
      <c r="L8" s="360">
        <f t="shared" si="3"/>
        <v>1912.3804347826087</v>
      </c>
      <c r="M8" s="360">
        <f t="shared" si="3"/>
        <v>1612.3152173913043</v>
      </c>
      <c r="N8" s="360">
        <f t="shared" si="3"/>
        <v>1988.2391304347825</v>
      </c>
      <c r="O8" s="360">
        <f t="shared" si="3"/>
        <v>2351.086956521739</v>
      </c>
      <c r="P8" s="360">
        <f t="shared" si="3"/>
        <v>3090.2391304347825</v>
      </c>
      <c r="Q8" s="360">
        <f t="shared" si="3"/>
        <v>854.51086956521738</v>
      </c>
      <c r="R8" s="360">
        <f t="shared" si="3"/>
        <v>965.3478260869565</v>
      </c>
      <c r="S8" s="360">
        <f t="shared" si="3"/>
        <v>2142.7065217391305</v>
      </c>
      <c r="T8" s="360">
        <f t="shared" si="3"/>
        <v>3246.9565217391305</v>
      </c>
      <c r="U8" s="360">
        <f t="shared" si="3"/>
        <v>1293.4673913043478</v>
      </c>
      <c r="V8" s="379">
        <f t="shared" si="3"/>
        <v>1568.304347826087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0.36317641133231593</v>
      </c>
      <c r="D9" s="328">
        <f>D8/$B$8*100</f>
        <v>3.912761920631374</v>
      </c>
      <c r="E9" s="328">
        <f t="shared" ref="E9:V9" si="4">E8/$B$8*100</f>
        <v>4.1875839519547933</v>
      </c>
      <c r="F9" s="328">
        <f>F8/$B$8*100</f>
        <v>8.409076409788371</v>
      </c>
      <c r="G9" s="328">
        <f t="shared" si="4"/>
        <v>6.1294867959287647</v>
      </c>
      <c r="H9" s="328">
        <f t="shared" si="4"/>
        <v>8.4516659592684267</v>
      </c>
      <c r="I9" s="328">
        <f t="shared" si="4"/>
        <v>4.0003006321139765</v>
      </c>
      <c r="J9" s="328">
        <f t="shared" si="4"/>
        <v>4.8243006297834956</v>
      </c>
      <c r="K9" s="328">
        <f t="shared" si="4"/>
        <v>3.3720319497361748</v>
      </c>
      <c r="L9" s="328">
        <f t="shared" si="4"/>
        <v>5.1252823159859089</v>
      </c>
      <c r="M9" s="328">
        <f t="shared" si="4"/>
        <v>4.3210914110978109</v>
      </c>
      <c r="N9" s="328">
        <f t="shared" si="4"/>
        <v>5.3285876961646395</v>
      </c>
      <c r="O9" s="328">
        <f t="shared" si="4"/>
        <v>6.3010393656196291</v>
      </c>
      <c r="P9" s="328">
        <f t="shared" si="4"/>
        <v>8.2820069057993155</v>
      </c>
      <c r="Q9" s="328">
        <f t="shared" si="4"/>
        <v>2.2901350426638336</v>
      </c>
      <c r="R9" s="328">
        <f t="shared" si="4"/>
        <v>2.5871840413287588</v>
      </c>
      <c r="S9" s="328">
        <f t="shared" si="4"/>
        <v>5.7425686042775403</v>
      </c>
      <c r="T9" s="328">
        <f t="shared" si="4"/>
        <v>8.7020179348030311</v>
      </c>
      <c r="U9" s="328">
        <f t="shared" si="4"/>
        <v>3.4665621057298672</v>
      </c>
      <c r="V9" s="329">
        <f t="shared" si="4"/>
        <v>4.2031399159919678</v>
      </c>
    </row>
    <row r="10" spans="1:22" ht="23.25" customHeight="1">
      <c r="A10" s="451" t="s">
        <v>97</v>
      </c>
      <c r="B10" s="462">
        <v>1175570</v>
      </c>
      <c r="C10" s="452">
        <v>4324</v>
      </c>
      <c r="D10" s="452">
        <v>44622</v>
      </c>
      <c r="E10" s="452">
        <v>49365</v>
      </c>
      <c r="F10" s="452">
        <v>98579</v>
      </c>
      <c r="G10" s="452">
        <v>71659</v>
      </c>
      <c r="H10" s="452">
        <v>100615</v>
      </c>
      <c r="I10" s="452">
        <v>48004</v>
      </c>
      <c r="J10" s="452">
        <v>54106</v>
      </c>
      <c r="K10" s="452">
        <v>39659</v>
      </c>
      <c r="L10" s="452">
        <v>59237</v>
      </c>
      <c r="M10" s="452">
        <v>51063</v>
      </c>
      <c r="N10" s="452">
        <v>62581</v>
      </c>
      <c r="O10" s="452">
        <v>74718</v>
      </c>
      <c r="P10" s="452">
        <v>98818</v>
      </c>
      <c r="Q10" s="452">
        <v>27470</v>
      </c>
      <c r="R10" s="452">
        <v>29906</v>
      </c>
      <c r="S10" s="452">
        <v>68087</v>
      </c>
      <c r="T10" s="452">
        <v>100810</v>
      </c>
      <c r="U10" s="452">
        <v>40312</v>
      </c>
      <c r="V10" s="472">
        <v>51635</v>
      </c>
    </row>
    <row r="11" spans="1:22" ht="23.25" customHeight="1">
      <c r="A11" s="427" t="s">
        <v>4</v>
      </c>
      <c r="B11" s="463">
        <f>B10/31</f>
        <v>37921.612903225803</v>
      </c>
      <c r="C11" s="463">
        <f t="shared" ref="C11:V11" si="5">C10/31</f>
        <v>139.48387096774192</v>
      </c>
      <c r="D11" s="463">
        <f t="shared" si="5"/>
        <v>1439.4193548387098</v>
      </c>
      <c r="E11" s="463">
        <f t="shared" si="5"/>
        <v>1592.4193548387098</v>
      </c>
      <c r="F11" s="463">
        <f t="shared" si="5"/>
        <v>3179.9677419354839</v>
      </c>
      <c r="G11" s="463">
        <f t="shared" si="5"/>
        <v>2311.5806451612902</v>
      </c>
      <c r="H11" s="463">
        <f t="shared" si="5"/>
        <v>3245.6451612903224</v>
      </c>
      <c r="I11" s="463">
        <f t="shared" si="5"/>
        <v>1548.516129032258</v>
      </c>
      <c r="J11" s="463">
        <f t="shared" si="5"/>
        <v>1745.3548387096773</v>
      </c>
      <c r="K11" s="463">
        <f t="shared" si="5"/>
        <v>1279.3225806451612</v>
      </c>
      <c r="L11" s="463">
        <f t="shared" si="5"/>
        <v>1910.8709677419354</v>
      </c>
      <c r="M11" s="463">
        <f t="shared" si="5"/>
        <v>1647.1935483870968</v>
      </c>
      <c r="N11" s="463">
        <f t="shared" si="5"/>
        <v>2018.741935483871</v>
      </c>
      <c r="O11" s="463">
        <f t="shared" si="5"/>
        <v>2410.2580645161293</v>
      </c>
      <c r="P11" s="463">
        <f t="shared" si="5"/>
        <v>3187.6774193548385</v>
      </c>
      <c r="Q11" s="463">
        <f t="shared" si="5"/>
        <v>886.12903225806451</v>
      </c>
      <c r="R11" s="463">
        <f t="shared" si="5"/>
        <v>964.70967741935488</v>
      </c>
      <c r="S11" s="463">
        <f t="shared" si="5"/>
        <v>2196.3548387096776</v>
      </c>
      <c r="T11" s="463">
        <f t="shared" si="5"/>
        <v>3251.9354838709678</v>
      </c>
      <c r="U11" s="463">
        <f t="shared" si="5"/>
        <v>1300.3870967741937</v>
      </c>
      <c r="V11" s="473">
        <f t="shared" si="5"/>
        <v>1665.6451612903227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0.36782156740985228</v>
      </c>
      <c r="D12" s="458">
        <f t="shared" ref="D12:Q12" si="6">D11/$B$11*100</f>
        <v>3.7957756662725322</v>
      </c>
      <c r="E12" s="458">
        <f t="shared" si="6"/>
        <v>4.1992395178509154</v>
      </c>
      <c r="F12" s="458">
        <f t="shared" si="6"/>
        <v>8.3856342029823843</v>
      </c>
      <c r="G12" s="458">
        <f t="shared" si="6"/>
        <v>6.0956812439922761</v>
      </c>
      <c r="H12" s="458">
        <f t="shared" si="6"/>
        <v>8.558826781901546</v>
      </c>
      <c r="I12" s="458">
        <f t="shared" si="6"/>
        <v>4.0834658931411996</v>
      </c>
      <c r="J12" s="458">
        <f t="shared" si="6"/>
        <v>4.602533239194603</v>
      </c>
      <c r="K12" s="458">
        <f t="shared" si="6"/>
        <v>3.3735974888777358</v>
      </c>
      <c r="L12" s="458">
        <f t="shared" si="6"/>
        <v>5.03900235630375</v>
      </c>
      <c r="M12" s="458">
        <f t="shared" si="6"/>
        <v>4.343680087106681</v>
      </c>
      <c r="N12" s="458">
        <f t="shared" si="6"/>
        <v>5.3234601087132205</v>
      </c>
      <c r="O12" s="458">
        <f t="shared" si="6"/>
        <v>6.3558954379577575</v>
      </c>
      <c r="P12" s="458">
        <f t="shared" si="6"/>
        <v>8.4059647660283954</v>
      </c>
      <c r="Q12" s="458">
        <f t="shared" si="6"/>
        <v>2.3367387735311382</v>
      </c>
      <c r="R12" s="458">
        <f>R11/$B$11*100</f>
        <v>2.5439573993892326</v>
      </c>
      <c r="S12" s="458">
        <f>S11/$B$11*100</f>
        <v>5.7918286448276168</v>
      </c>
      <c r="T12" s="458">
        <f>T11/$B$11*100</f>
        <v>8.5754144797842748</v>
      </c>
      <c r="U12" s="458">
        <f>U11/$B$11*100</f>
        <v>3.4291450105055423</v>
      </c>
      <c r="V12" s="474">
        <f>V11/$B$11*100</f>
        <v>4.3923373342293539</v>
      </c>
    </row>
    <row r="13" spans="1:22" ht="23.25" customHeight="1">
      <c r="A13" s="425" t="s">
        <v>98</v>
      </c>
      <c r="B13" s="465">
        <v>1088830</v>
      </c>
      <c r="C13" s="456">
        <v>4049</v>
      </c>
      <c r="D13" s="456">
        <v>42568</v>
      </c>
      <c r="E13" s="456">
        <v>45578</v>
      </c>
      <c r="F13" s="456">
        <v>92025</v>
      </c>
      <c r="G13" s="456">
        <v>67424</v>
      </c>
      <c r="H13" s="456">
        <v>93028</v>
      </c>
      <c r="I13" s="456">
        <v>43825</v>
      </c>
      <c r="J13" s="456">
        <v>52429</v>
      </c>
      <c r="K13" s="456">
        <v>37062</v>
      </c>
      <c r="L13" s="456">
        <v>56507</v>
      </c>
      <c r="M13" s="456">
        <v>46760</v>
      </c>
      <c r="N13" s="456">
        <v>57537</v>
      </c>
      <c r="O13" s="456">
        <v>68155</v>
      </c>
      <c r="P13" s="456">
        <v>90383</v>
      </c>
      <c r="Q13" s="456">
        <v>23727</v>
      </c>
      <c r="R13" s="456">
        <v>27387</v>
      </c>
      <c r="S13" s="456">
        <v>61145</v>
      </c>
      <c r="T13" s="456">
        <v>96204</v>
      </c>
      <c r="U13" s="456">
        <v>36755</v>
      </c>
      <c r="V13" s="475">
        <v>46282</v>
      </c>
    </row>
    <row r="14" spans="1:22" ht="23.25" customHeight="1">
      <c r="A14" s="427" t="s">
        <v>4</v>
      </c>
      <c r="B14" s="466">
        <f>B13/31</f>
        <v>35123.548387096773</v>
      </c>
      <c r="C14" s="466">
        <f t="shared" ref="C14:V14" si="7">C13/31</f>
        <v>130.61290322580646</v>
      </c>
      <c r="D14" s="466">
        <f t="shared" si="7"/>
        <v>1373.1612903225807</v>
      </c>
      <c r="E14" s="466">
        <f t="shared" si="7"/>
        <v>1470.258064516129</v>
      </c>
      <c r="F14" s="466">
        <f t="shared" si="7"/>
        <v>2968.5483870967741</v>
      </c>
      <c r="G14" s="466">
        <f t="shared" si="7"/>
        <v>2174.9677419354839</v>
      </c>
      <c r="H14" s="466">
        <f t="shared" si="7"/>
        <v>3000.9032258064517</v>
      </c>
      <c r="I14" s="466">
        <f t="shared" si="7"/>
        <v>1413.7096774193549</v>
      </c>
      <c r="J14" s="466">
        <f t="shared" si="7"/>
        <v>1691.258064516129</v>
      </c>
      <c r="K14" s="466">
        <f t="shared" si="7"/>
        <v>1195.5483870967741</v>
      </c>
      <c r="L14" s="466">
        <f t="shared" si="7"/>
        <v>1822.8064516129032</v>
      </c>
      <c r="M14" s="466">
        <f t="shared" si="7"/>
        <v>1508.3870967741937</v>
      </c>
      <c r="N14" s="466">
        <f t="shared" si="7"/>
        <v>1856.0322580645161</v>
      </c>
      <c r="O14" s="466">
        <f t="shared" si="7"/>
        <v>2198.5483870967741</v>
      </c>
      <c r="P14" s="466">
        <f t="shared" si="7"/>
        <v>2915.5806451612902</v>
      </c>
      <c r="Q14" s="466">
        <f t="shared" si="7"/>
        <v>765.38709677419354</v>
      </c>
      <c r="R14" s="466">
        <f t="shared" si="7"/>
        <v>883.45161290322585</v>
      </c>
      <c r="S14" s="466">
        <f t="shared" si="7"/>
        <v>1972.4193548387098</v>
      </c>
      <c r="T14" s="466">
        <f t="shared" si="7"/>
        <v>3103.3548387096776</v>
      </c>
      <c r="U14" s="466">
        <f t="shared" si="7"/>
        <v>1185.6451612903227</v>
      </c>
      <c r="V14" s="476">
        <f t="shared" si="7"/>
        <v>1492.9677419354839</v>
      </c>
    </row>
    <row r="15" spans="1:22" ht="23.25" customHeight="1">
      <c r="A15" s="430" t="s">
        <v>5</v>
      </c>
      <c r="B15" s="467">
        <v>100</v>
      </c>
      <c r="C15" s="460">
        <f>C14/$B$14*100</f>
        <v>0.37186704995270153</v>
      </c>
      <c r="D15" s="460">
        <f t="shared" ref="D15:R15" si="8">D14/$B$14*100</f>
        <v>3.90951755554127</v>
      </c>
      <c r="E15" s="460">
        <f t="shared" si="8"/>
        <v>4.1859610774868443</v>
      </c>
      <c r="F15" s="460">
        <f t="shared" si="8"/>
        <v>8.4517325937014967</v>
      </c>
      <c r="G15" s="460">
        <f t="shared" si="8"/>
        <v>6.192334891580872</v>
      </c>
      <c r="H15" s="460">
        <f t="shared" si="8"/>
        <v>8.5438498204494735</v>
      </c>
      <c r="I15" s="460">
        <f t="shared" si="8"/>
        <v>4.0249625745065805</v>
      </c>
      <c r="J15" s="460">
        <f t="shared" si="8"/>
        <v>4.8151685754433657</v>
      </c>
      <c r="K15" s="460">
        <f t="shared" si="8"/>
        <v>3.4038371462946464</v>
      </c>
      <c r="L15" s="460">
        <f t="shared" si="8"/>
        <v>5.1896990347437155</v>
      </c>
      <c r="M15" s="460">
        <f t="shared" si="8"/>
        <v>4.2945179688289263</v>
      </c>
      <c r="N15" s="460">
        <f t="shared" si="8"/>
        <v>5.2842959874360549</v>
      </c>
      <c r="O15" s="460">
        <f t="shared" si="8"/>
        <v>6.2594711754819397</v>
      </c>
      <c r="P15" s="460">
        <f t="shared" si="8"/>
        <v>8.3009285196036124</v>
      </c>
      <c r="Q15" s="460">
        <f t="shared" si="8"/>
        <v>2.1791280548846008</v>
      </c>
      <c r="R15" s="460">
        <f t="shared" si="8"/>
        <v>2.515268682898157</v>
      </c>
      <c r="S15" s="460">
        <f>S14/$B$14*100</f>
        <v>5.6156608469641736</v>
      </c>
      <c r="T15" s="460">
        <f>T14/$B$14*100</f>
        <v>8.8355390648677954</v>
      </c>
      <c r="U15" s="460">
        <f>U14/$B$14*100</f>
        <v>3.3756417438902315</v>
      </c>
      <c r="V15" s="477">
        <f>V14/$B$14*100</f>
        <v>4.2506176354435494</v>
      </c>
    </row>
    <row r="16" spans="1:22" ht="23.25" customHeight="1">
      <c r="A16" s="425" t="s">
        <v>99</v>
      </c>
      <c r="B16" s="465">
        <v>1168367</v>
      </c>
      <c r="C16" s="456">
        <v>4094</v>
      </c>
      <c r="D16" s="456">
        <v>47126</v>
      </c>
      <c r="E16" s="456">
        <v>48807</v>
      </c>
      <c r="F16" s="456">
        <v>98060</v>
      </c>
      <c r="G16" s="456">
        <v>71328</v>
      </c>
      <c r="H16" s="456">
        <v>96483</v>
      </c>
      <c r="I16" s="456">
        <v>45492</v>
      </c>
      <c r="J16" s="456">
        <v>59072</v>
      </c>
      <c r="K16" s="456">
        <v>39033</v>
      </c>
      <c r="L16" s="456">
        <v>60195</v>
      </c>
      <c r="M16" s="456">
        <v>50510</v>
      </c>
      <c r="N16" s="456">
        <v>62800</v>
      </c>
      <c r="O16" s="456">
        <v>73427</v>
      </c>
      <c r="P16" s="456">
        <v>95101</v>
      </c>
      <c r="Q16" s="456">
        <v>27418</v>
      </c>
      <c r="R16" s="456">
        <v>31519</v>
      </c>
      <c r="S16" s="456">
        <v>67897</v>
      </c>
      <c r="T16" s="456">
        <v>101706</v>
      </c>
      <c r="U16" s="456">
        <v>41932</v>
      </c>
      <c r="V16" s="475">
        <v>46367</v>
      </c>
    </row>
    <row r="17" spans="1:22" ht="23.25" customHeight="1">
      <c r="A17" s="427" t="s">
        <v>4</v>
      </c>
      <c r="B17" s="466">
        <f>B16/30</f>
        <v>38945.566666666666</v>
      </c>
      <c r="C17" s="466">
        <f t="shared" ref="C17:V17" si="9">C16/30</f>
        <v>136.46666666666667</v>
      </c>
      <c r="D17" s="466">
        <f t="shared" si="9"/>
        <v>1570.8666666666666</v>
      </c>
      <c r="E17" s="466">
        <f t="shared" si="9"/>
        <v>1626.9</v>
      </c>
      <c r="F17" s="466">
        <f t="shared" si="9"/>
        <v>3268.6666666666665</v>
      </c>
      <c r="G17" s="466">
        <f t="shared" si="9"/>
        <v>2377.6</v>
      </c>
      <c r="H17" s="466">
        <f t="shared" si="9"/>
        <v>3216.1</v>
      </c>
      <c r="I17" s="466">
        <f t="shared" si="9"/>
        <v>1516.4</v>
      </c>
      <c r="J17" s="466">
        <f t="shared" si="9"/>
        <v>1969.0666666666666</v>
      </c>
      <c r="K17" s="466">
        <f t="shared" si="9"/>
        <v>1301.0999999999999</v>
      </c>
      <c r="L17" s="466">
        <f t="shared" si="9"/>
        <v>2006.5</v>
      </c>
      <c r="M17" s="466">
        <f t="shared" si="9"/>
        <v>1683.6666666666667</v>
      </c>
      <c r="N17" s="466">
        <f t="shared" si="9"/>
        <v>2093.3333333333335</v>
      </c>
      <c r="O17" s="466">
        <f t="shared" si="9"/>
        <v>2447.5666666666666</v>
      </c>
      <c r="P17" s="466">
        <f t="shared" si="9"/>
        <v>3170.0333333333333</v>
      </c>
      <c r="Q17" s="466">
        <f t="shared" si="9"/>
        <v>913.93333333333328</v>
      </c>
      <c r="R17" s="466">
        <f t="shared" si="9"/>
        <v>1050.6333333333334</v>
      </c>
      <c r="S17" s="466">
        <f t="shared" si="9"/>
        <v>2263.2333333333331</v>
      </c>
      <c r="T17" s="466">
        <f t="shared" si="9"/>
        <v>3390.2</v>
      </c>
      <c r="U17" s="466">
        <f t="shared" si="9"/>
        <v>1397.7333333333333</v>
      </c>
      <c r="V17" s="476">
        <f t="shared" si="9"/>
        <v>1545.5666666666666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0.35040359749975825</v>
      </c>
      <c r="D18" s="453">
        <f t="shared" ref="D18:R18" si="10">D17/$B$17*100</f>
        <v>4.033492900775185</v>
      </c>
      <c r="E18" s="453">
        <f t="shared" si="10"/>
        <v>4.1773689260309474</v>
      </c>
      <c r="F18" s="453">
        <f t="shared" si="10"/>
        <v>8.3929107891612826</v>
      </c>
      <c r="G18" s="453">
        <f t="shared" si="10"/>
        <v>6.1049310704598811</v>
      </c>
      <c r="H18" s="453">
        <f t="shared" si="10"/>
        <v>8.2579360765923724</v>
      </c>
      <c r="I18" s="453">
        <f t="shared" si="10"/>
        <v>3.8936395841375191</v>
      </c>
      <c r="J18" s="453">
        <f t="shared" si="10"/>
        <v>5.0559456061323198</v>
      </c>
      <c r="K18" s="453">
        <f t="shared" si="10"/>
        <v>3.3408167125569275</v>
      </c>
      <c r="L18" s="453">
        <f t="shared" si="10"/>
        <v>5.1520626652413162</v>
      </c>
      <c r="M18" s="453">
        <f t="shared" si="10"/>
        <v>4.3231279212781599</v>
      </c>
      <c r="N18" s="453">
        <f t="shared" si="10"/>
        <v>5.3750234301379622</v>
      </c>
      <c r="O18" s="453">
        <f t="shared" si="10"/>
        <v>6.2845835255531863</v>
      </c>
      <c r="P18" s="453">
        <f t="shared" si="10"/>
        <v>8.139651325311311</v>
      </c>
      <c r="Q18" s="453">
        <f t="shared" si="10"/>
        <v>2.3466941466166023</v>
      </c>
      <c r="R18" s="453">
        <f t="shared" si="10"/>
        <v>2.6976968709318223</v>
      </c>
      <c r="S18" s="453">
        <f>S17/$B$17*100</f>
        <v>5.8112733413388078</v>
      </c>
      <c r="T18" s="453">
        <f>T17/$B$17*100</f>
        <v>8.7049702704715202</v>
      </c>
      <c r="U18" s="453">
        <f>U17/$B$17*100</f>
        <v>3.588940803702946</v>
      </c>
      <c r="V18" s="478">
        <f>V17/$B$17*100</f>
        <v>3.9685304360701732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2" sqref="I22"/>
    </sheetView>
  </sheetViews>
  <sheetFormatPr defaultRowHeight="13.5"/>
  <sheetData>
    <row r="1" spans="1:22" ht="25.5">
      <c r="A1" s="506" t="s">
        <v>187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14400546</v>
      </c>
      <c r="C4" s="380">
        <f>'2021.1분기'!C7+'2021.2분기'!C7+'2021.3분기'!C7+'2021.4분기'!C7</f>
        <v>53760</v>
      </c>
      <c r="D4" s="380">
        <f>'2021.1분기'!D7+'2021.2분기'!D7+'2021.3분기'!D7+'2021.4분기'!D7</f>
        <v>558727</v>
      </c>
      <c r="E4" s="380">
        <f>'2021.1분기'!E7+'2021.2분기'!E7+'2021.3분기'!E7+'2021.4분기'!E7</f>
        <v>582625</v>
      </c>
      <c r="F4" s="380">
        <f>'2021.1분기'!F7+'2021.2분기'!F7+'2021.3분기'!F7+'2021.4분기'!F7</f>
        <v>1249111</v>
      </c>
      <c r="G4" s="380">
        <f>'2021.1분기'!G7+'2021.2분기'!G7+'2021.3분기'!G7+'2021.4분기'!G7</f>
        <v>865658</v>
      </c>
      <c r="H4" s="380">
        <f>'2021.1분기'!H7+'2021.2분기'!H7+'2021.3분기'!H7+'2021.4분기'!H7</f>
        <v>1180750</v>
      </c>
      <c r="I4" s="380">
        <f>'2021.1분기'!I7+'2021.2분기'!I7+'2021.3분기'!I7+'2021.4분기'!I7</f>
        <v>568259</v>
      </c>
      <c r="J4" s="380">
        <f>'2021.1분기'!J7+'2021.2분기'!J7+'2021.3분기'!J7+'2021.4분기'!J7</f>
        <v>662513</v>
      </c>
      <c r="K4" s="380">
        <f>'2021.1분기'!K7+'2021.2분기'!K7+'2021.3분기'!K7+'2021.4분기'!K7</f>
        <v>483835</v>
      </c>
      <c r="L4" s="380">
        <f>'2021.1분기'!L7+'2021.2분기'!L7+'2021.3분기'!L7+'2021.4분기'!L7</f>
        <v>751873</v>
      </c>
      <c r="M4" s="380">
        <f>'2021.1분기'!M7+'2021.2분기'!M7+'2021.3분기'!M7+'2021.4분기'!M7</f>
        <v>622529</v>
      </c>
      <c r="N4" s="380">
        <f>'2021.1분기'!N7+'2021.2분기'!N7+'2021.3분기'!N7+'2021.4분기'!N7</f>
        <v>780172</v>
      </c>
      <c r="O4" s="380">
        <f>'2021.1분기'!O7+'2021.2분기'!O7+'2021.3분기'!O7+'2021.4분기'!O7</f>
        <v>927344</v>
      </c>
      <c r="P4" s="380">
        <f>'2021.1분기'!P7+'2021.2분기'!P7+'2021.3분기'!P7+'2021.4분기'!P7</f>
        <v>1199697</v>
      </c>
      <c r="Q4" s="380">
        <f>'2021.1분기'!Q7+'2021.2분기'!Q7+'2021.3분기'!Q7+'2021.4분기'!Q7</f>
        <v>335816</v>
      </c>
      <c r="R4" s="380">
        <f>'2021.1분기'!R7+'2021.2분기'!R7+'2021.3분기'!R7+'2021.4분기'!R7</f>
        <v>378357</v>
      </c>
      <c r="S4" s="380">
        <f>'2021.1분기'!S7+'2021.2분기'!S7+'2021.3분기'!S7+'2021.4분기'!S7</f>
        <v>835519</v>
      </c>
      <c r="T4" s="380">
        <f>'2021.1분기'!T7+'2021.2분기'!T7+'2021.3분기'!T7+'2021.4분기'!T7</f>
        <v>1271390</v>
      </c>
      <c r="U4" s="380">
        <f>'2021.1분기'!U7+'2021.2분기'!U7+'2021.3분기'!U7+'2021.4분기'!U7</f>
        <v>494551</v>
      </c>
      <c r="V4" s="381">
        <f>'2021.1분기'!V7+'2021.2분기'!V7+'2021.3분기'!V7+'2021.4분기'!V7</f>
        <v>598060</v>
      </c>
    </row>
    <row r="5" spans="1:22" ht="23.25" customHeight="1">
      <c r="A5" s="387" t="s">
        <v>4</v>
      </c>
      <c r="B5" s="433">
        <f>B4/365</f>
        <v>39453.550684931506</v>
      </c>
      <c r="C5" s="433">
        <f>C4/365</f>
        <v>147.2876712328767</v>
      </c>
      <c r="D5" s="433">
        <f t="shared" ref="D5:U5" si="0">D4/365</f>
        <v>1530.7589041095891</v>
      </c>
      <c r="E5" s="433">
        <f t="shared" si="0"/>
        <v>1596.2328767123288</v>
      </c>
      <c r="F5" s="433">
        <f t="shared" si="0"/>
        <v>3422.2219178082191</v>
      </c>
      <c r="G5" s="433">
        <f t="shared" si="0"/>
        <v>2371.6657534246574</v>
      </c>
      <c r="H5" s="433">
        <f t="shared" si="0"/>
        <v>3234.9315068493152</v>
      </c>
      <c r="I5" s="433">
        <f t="shared" si="0"/>
        <v>1556.8739726027397</v>
      </c>
      <c r="J5" s="433">
        <f t="shared" si="0"/>
        <v>1815.1041095890412</v>
      </c>
      <c r="K5" s="433">
        <f t="shared" si="0"/>
        <v>1325.5753424657535</v>
      </c>
      <c r="L5" s="433">
        <f t="shared" si="0"/>
        <v>2059.9260273972604</v>
      </c>
      <c r="M5" s="433">
        <f t="shared" si="0"/>
        <v>1705.5589041095891</v>
      </c>
      <c r="N5" s="433">
        <f t="shared" si="0"/>
        <v>2137.4575342465755</v>
      </c>
      <c r="O5" s="433">
        <f t="shared" si="0"/>
        <v>2540.6684931506848</v>
      </c>
      <c r="P5" s="433">
        <f t="shared" si="0"/>
        <v>3286.841095890411</v>
      </c>
      <c r="Q5" s="433">
        <f t="shared" si="0"/>
        <v>920.0438356164384</v>
      </c>
      <c r="R5" s="433">
        <f t="shared" si="0"/>
        <v>1036.5945205479452</v>
      </c>
      <c r="S5" s="433">
        <f t="shared" si="0"/>
        <v>2289.0931506849315</v>
      </c>
      <c r="T5" s="433">
        <f t="shared" si="0"/>
        <v>3483.2602739726026</v>
      </c>
      <c r="U5" s="433">
        <f t="shared" si="0"/>
        <v>1354.9342465753425</v>
      </c>
      <c r="V5" s="435">
        <f>V4/365</f>
        <v>1638.5205479452054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0.37331917831448891</v>
      </c>
      <c r="D6" s="384">
        <f>D5/$B$5*100</f>
        <v>3.8799014981793056</v>
      </c>
      <c r="E6" s="384">
        <f t="shared" ref="E6:V6" si="1">E5/$B$5*100</f>
        <v>4.0458535391644181</v>
      </c>
      <c r="F6" s="384">
        <f>F5/$B$5*100</f>
        <v>8.6740530532661744</v>
      </c>
      <c r="G6" s="384">
        <f t="shared" si="1"/>
        <v>6.0112859609628684</v>
      </c>
      <c r="H6" s="384">
        <f t="shared" si="1"/>
        <v>8.1993418860645981</v>
      </c>
      <c r="I6" s="384">
        <f t="shared" si="1"/>
        <v>3.9460934328462267</v>
      </c>
      <c r="J6" s="384">
        <f t="shared" si="1"/>
        <v>4.6006102824156816</v>
      </c>
      <c r="K6" s="384">
        <f t="shared" si="1"/>
        <v>3.359837883924679</v>
      </c>
      <c r="L6" s="384">
        <f t="shared" si="1"/>
        <v>5.2211423094652112</v>
      </c>
      <c r="M6" s="384">
        <f t="shared" si="1"/>
        <v>4.3229541435442798</v>
      </c>
      <c r="N6" s="384">
        <f t="shared" si="1"/>
        <v>5.4176556916661358</v>
      </c>
      <c r="O6" s="384">
        <f t="shared" si="1"/>
        <v>6.4396447190266253</v>
      </c>
      <c r="P6" s="384">
        <f t="shared" si="1"/>
        <v>8.3309132862045647</v>
      </c>
      <c r="Q6" s="384">
        <f t="shared" si="1"/>
        <v>2.3319671351350149</v>
      </c>
      <c r="R6" s="384">
        <f t="shared" si="1"/>
        <v>2.6273795451922446</v>
      </c>
      <c r="S6" s="384">
        <f t="shared" si="1"/>
        <v>5.8019952854565373</v>
      </c>
      <c r="T6" s="384">
        <f t="shared" si="1"/>
        <v>8.8287624649787588</v>
      </c>
      <c r="U6" s="384">
        <f t="shared" si="1"/>
        <v>3.4342517290663843</v>
      </c>
      <c r="V6" s="385">
        <f t="shared" si="1"/>
        <v>4.1530369751258043</v>
      </c>
    </row>
    <row r="7" spans="1:22" ht="23.25" customHeight="1" thickTop="1">
      <c r="A7" s="322" t="s">
        <v>70</v>
      </c>
      <c r="B7" s="323">
        <f>B10+B13+B16</f>
        <v>3975997</v>
      </c>
      <c r="C7" s="392">
        <f>C10+C13+C16</f>
        <v>15434</v>
      </c>
      <c r="D7" s="392">
        <f t="shared" ref="D7:U7" si="2">D10+D13+D16</f>
        <v>166096</v>
      </c>
      <c r="E7" s="392">
        <f t="shared" si="2"/>
        <v>158846</v>
      </c>
      <c r="F7" s="392">
        <f t="shared" si="2"/>
        <v>335075</v>
      </c>
      <c r="G7" s="392">
        <f t="shared" si="2"/>
        <v>238917</v>
      </c>
      <c r="H7" s="392">
        <f t="shared" si="2"/>
        <v>326661</v>
      </c>
      <c r="I7" s="392">
        <f t="shared" si="2"/>
        <v>153939</v>
      </c>
      <c r="J7" s="392">
        <f t="shared" si="2"/>
        <v>177667</v>
      </c>
      <c r="K7" s="392">
        <f t="shared" si="2"/>
        <v>137813</v>
      </c>
      <c r="L7" s="392">
        <f t="shared" si="2"/>
        <v>209433</v>
      </c>
      <c r="M7" s="392">
        <f t="shared" si="2"/>
        <v>168587</v>
      </c>
      <c r="N7" s="392">
        <f t="shared" si="2"/>
        <v>211018</v>
      </c>
      <c r="O7" s="392">
        <f t="shared" si="2"/>
        <v>252887</v>
      </c>
      <c r="P7" s="392">
        <f t="shared" si="2"/>
        <v>327374</v>
      </c>
      <c r="Q7" s="392">
        <f t="shared" si="2"/>
        <v>101457</v>
      </c>
      <c r="R7" s="392">
        <f t="shared" si="2"/>
        <v>104496</v>
      </c>
      <c r="S7" s="392">
        <f t="shared" si="2"/>
        <v>226561</v>
      </c>
      <c r="T7" s="392">
        <f t="shared" si="2"/>
        <v>367642</v>
      </c>
      <c r="U7" s="392">
        <f t="shared" si="2"/>
        <v>136453</v>
      </c>
      <c r="V7" s="471">
        <f>V10+V13+V16</f>
        <v>159641</v>
      </c>
    </row>
    <row r="8" spans="1:22" ht="23.25" customHeight="1">
      <c r="A8" s="306" t="s">
        <v>4</v>
      </c>
      <c r="B8" s="360">
        <f>B7/92</f>
        <v>43217.358695652176</v>
      </c>
      <c r="C8" s="360">
        <f>C7/92</f>
        <v>167.7608695652174</v>
      </c>
      <c r="D8" s="360">
        <f t="shared" ref="D8:V8" si="3">D7/92</f>
        <v>1805.391304347826</v>
      </c>
      <c r="E8" s="360">
        <f t="shared" si="3"/>
        <v>1726.5869565217392</v>
      </c>
      <c r="F8" s="360">
        <f t="shared" si="3"/>
        <v>3642.1195652173915</v>
      </c>
      <c r="G8" s="360">
        <f t="shared" si="3"/>
        <v>2596.9239130434785</v>
      </c>
      <c r="H8" s="360">
        <f t="shared" si="3"/>
        <v>3550.663043478261</v>
      </c>
      <c r="I8" s="360">
        <f t="shared" si="3"/>
        <v>1673.25</v>
      </c>
      <c r="J8" s="360">
        <f t="shared" si="3"/>
        <v>1931.1630434782608</v>
      </c>
      <c r="K8" s="360">
        <f t="shared" si="3"/>
        <v>1497.9673913043478</v>
      </c>
      <c r="L8" s="360">
        <f t="shared" si="3"/>
        <v>2276.445652173913</v>
      </c>
      <c r="M8" s="360">
        <f t="shared" si="3"/>
        <v>1832.4673913043478</v>
      </c>
      <c r="N8" s="360">
        <f t="shared" si="3"/>
        <v>2293.6739130434785</v>
      </c>
      <c r="O8" s="360">
        <f t="shared" si="3"/>
        <v>2748.771739130435</v>
      </c>
      <c r="P8" s="360">
        <f t="shared" si="3"/>
        <v>3558.413043478261</v>
      </c>
      <c r="Q8" s="360">
        <f t="shared" si="3"/>
        <v>1102.7934782608695</v>
      </c>
      <c r="R8" s="360">
        <f t="shared" si="3"/>
        <v>1135.8260869565217</v>
      </c>
      <c r="S8" s="360">
        <f t="shared" si="3"/>
        <v>2462.6195652173915</v>
      </c>
      <c r="T8" s="360">
        <f t="shared" si="3"/>
        <v>3996.108695652174</v>
      </c>
      <c r="U8" s="360">
        <f t="shared" si="3"/>
        <v>1483.1847826086957</v>
      </c>
      <c r="V8" s="379">
        <f t="shared" si="3"/>
        <v>1735.2282608695652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0.3881793673385569</v>
      </c>
      <c r="D9" s="328">
        <f>D8/$B$8*100</f>
        <v>4.1774679407454283</v>
      </c>
      <c r="E9" s="328">
        <f t="shared" ref="E9:V9" si="4">E8/$B$8*100</f>
        <v>3.9951237387754572</v>
      </c>
      <c r="F9" s="328">
        <f>F8/$B$8*100</f>
        <v>8.4274459965638808</v>
      </c>
      <c r="G9" s="328">
        <f t="shared" si="4"/>
        <v>6.0089834071806392</v>
      </c>
      <c r="H9" s="328">
        <f t="shared" si="4"/>
        <v>8.2158261185810755</v>
      </c>
      <c r="I9" s="328">
        <f t="shared" si="4"/>
        <v>3.8717081526972978</v>
      </c>
      <c r="J9" s="328">
        <f t="shared" si="4"/>
        <v>4.4684892870895023</v>
      </c>
      <c r="K9" s="328">
        <f t="shared" si="4"/>
        <v>3.4661243456672626</v>
      </c>
      <c r="L9" s="328">
        <f t="shared" si="4"/>
        <v>5.2674335518864819</v>
      </c>
      <c r="M9" s="328">
        <f t="shared" si="4"/>
        <v>4.2401188934498686</v>
      </c>
      <c r="N9" s="328">
        <f t="shared" si="4"/>
        <v>5.3072977670757808</v>
      </c>
      <c r="O9" s="328">
        <f t="shared" si="4"/>
        <v>6.360341821183467</v>
      </c>
      <c r="P9" s="328">
        <f t="shared" si="4"/>
        <v>8.2337587276851565</v>
      </c>
      <c r="Q9" s="328">
        <f t="shared" si="4"/>
        <v>2.5517373378299832</v>
      </c>
      <c r="R9" s="328">
        <f t="shared" si="4"/>
        <v>2.6281709971109133</v>
      </c>
      <c r="S9" s="328">
        <f t="shared" si="4"/>
        <v>5.6982185851749891</v>
      </c>
      <c r="T9" s="328">
        <f t="shared" si="4"/>
        <v>9.2465361518129914</v>
      </c>
      <c r="U9" s="328">
        <f t="shared" si="4"/>
        <v>3.4319190884701376</v>
      </c>
      <c r="V9" s="329">
        <f t="shared" si="4"/>
        <v>4.0151187236811294</v>
      </c>
    </row>
    <row r="10" spans="1:22" ht="23.25" customHeight="1">
      <c r="A10" s="451" t="s">
        <v>101</v>
      </c>
      <c r="B10" s="462">
        <v>1290456</v>
      </c>
      <c r="C10" s="452">
        <v>5142</v>
      </c>
      <c r="D10" s="452">
        <v>51266</v>
      </c>
      <c r="E10" s="452">
        <v>52312</v>
      </c>
      <c r="F10" s="452">
        <v>107742</v>
      </c>
      <c r="G10" s="452">
        <v>77638</v>
      </c>
      <c r="H10" s="452">
        <v>107964</v>
      </c>
      <c r="I10" s="452">
        <v>50900</v>
      </c>
      <c r="J10" s="452">
        <v>59022</v>
      </c>
      <c r="K10" s="452">
        <v>44017</v>
      </c>
      <c r="L10" s="452">
        <v>68278</v>
      </c>
      <c r="M10" s="452">
        <v>54316</v>
      </c>
      <c r="N10" s="452">
        <v>67730</v>
      </c>
      <c r="O10" s="452">
        <v>81013</v>
      </c>
      <c r="P10" s="452">
        <v>105111</v>
      </c>
      <c r="Q10" s="452">
        <v>33202</v>
      </c>
      <c r="R10" s="452">
        <v>35043</v>
      </c>
      <c r="S10" s="452">
        <v>73547</v>
      </c>
      <c r="T10" s="452">
        <v>120339</v>
      </c>
      <c r="U10" s="452">
        <v>44549</v>
      </c>
      <c r="V10" s="472">
        <v>51325</v>
      </c>
    </row>
    <row r="11" spans="1:22" ht="23.25" customHeight="1">
      <c r="A11" s="427" t="s">
        <v>4</v>
      </c>
      <c r="B11" s="463">
        <f>B10/31</f>
        <v>41627.612903225803</v>
      </c>
      <c r="C11" s="463">
        <f t="shared" ref="C11:V11" si="5">C10/31</f>
        <v>165.87096774193549</v>
      </c>
      <c r="D11" s="463">
        <f t="shared" si="5"/>
        <v>1653.741935483871</v>
      </c>
      <c r="E11" s="463">
        <f t="shared" si="5"/>
        <v>1687.483870967742</v>
      </c>
      <c r="F11" s="463">
        <f t="shared" si="5"/>
        <v>3475.5483870967741</v>
      </c>
      <c r="G11" s="463">
        <f t="shared" si="5"/>
        <v>2504.4516129032259</v>
      </c>
      <c r="H11" s="463">
        <f t="shared" si="5"/>
        <v>3482.7096774193546</v>
      </c>
      <c r="I11" s="463">
        <f t="shared" si="5"/>
        <v>1641.9354838709678</v>
      </c>
      <c r="J11" s="463">
        <f t="shared" si="5"/>
        <v>1903.9354838709678</v>
      </c>
      <c r="K11" s="463">
        <f t="shared" si="5"/>
        <v>1419.9032258064517</v>
      </c>
      <c r="L11" s="463">
        <f t="shared" si="5"/>
        <v>2202.516129032258</v>
      </c>
      <c r="M11" s="463">
        <f t="shared" si="5"/>
        <v>1752.1290322580646</v>
      </c>
      <c r="N11" s="463">
        <f t="shared" si="5"/>
        <v>2184.8387096774195</v>
      </c>
      <c r="O11" s="463">
        <f t="shared" si="5"/>
        <v>2613.3225806451615</v>
      </c>
      <c r="P11" s="463">
        <f t="shared" si="5"/>
        <v>3390.6774193548385</v>
      </c>
      <c r="Q11" s="463">
        <f t="shared" si="5"/>
        <v>1071.0322580645161</v>
      </c>
      <c r="R11" s="463">
        <f t="shared" si="5"/>
        <v>1130.4193548387098</v>
      </c>
      <c r="S11" s="463">
        <f t="shared" si="5"/>
        <v>2372.483870967742</v>
      </c>
      <c r="T11" s="463">
        <f t="shared" si="5"/>
        <v>3881.9032258064517</v>
      </c>
      <c r="U11" s="463">
        <f t="shared" si="5"/>
        <v>1437.0645161290322</v>
      </c>
      <c r="V11" s="473">
        <f t="shared" si="5"/>
        <v>1655.6451612903227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0.39846379884319971</v>
      </c>
      <c r="D12" s="458">
        <f t="shared" ref="D12:Q12" si="6">D11/$B$11*100</f>
        <v>3.9727042223834061</v>
      </c>
      <c r="E12" s="458">
        <f t="shared" si="6"/>
        <v>4.0537608411290273</v>
      </c>
      <c r="F12" s="458">
        <f t="shared" si="6"/>
        <v>8.3491416987483493</v>
      </c>
      <c r="G12" s="458">
        <f t="shared" si="6"/>
        <v>6.0163229122108781</v>
      </c>
      <c r="H12" s="458">
        <f t="shared" si="6"/>
        <v>8.366344919935278</v>
      </c>
      <c r="I12" s="458">
        <f t="shared" si="6"/>
        <v>3.9443421550211717</v>
      </c>
      <c r="J12" s="458">
        <f t="shared" si="6"/>
        <v>4.5737320761033313</v>
      </c>
      <c r="K12" s="458">
        <f t="shared" si="6"/>
        <v>3.4109648062390354</v>
      </c>
      <c r="L12" s="458">
        <f t="shared" si="6"/>
        <v>5.2909979108160217</v>
      </c>
      <c r="M12" s="458">
        <f t="shared" si="6"/>
        <v>4.209054783735362</v>
      </c>
      <c r="N12" s="458">
        <f t="shared" si="6"/>
        <v>5.2485323017599983</v>
      </c>
      <c r="O12" s="458">
        <f t="shared" si="6"/>
        <v>6.2778583694445995</v>
      </c>
      <c r="P12" s="458">
        <f t="shared" si="6"/>
        <v>8.1452602800870402</v>
      </c>
      <c r="Q12" s="458">
        <f t="shared" si="6"/>
        <v>2.5728889632811969</v>
      </c>
      <c r="R12" s="458">
        <f>R11/$B$11*100</f>
        <v>2.7155517119529846</v>
      </c>
      <c r="S12" s="458">
        <f>S11/$B$11*100</f>
        <v>5.6993031920499426</v>
      </c>
      <c r="T12" s="458">
        <f>T11/$B$11*100</f>
        <v>9.3253082631255939</v>
      </c>
      <c r="U12" s="458">
        <f>U11/$B$11*100</f>
        <v>3.4521905434978026</v>
      </c>
      <c r="V12" s="474">
        <f>V11/$B$11*100</f>
        <v>3.9772762496357883</v>
      </c>
    </row>
    <row r="13" spans="1:22" ht="23.25" customHeight="1">
      <c r="A13" s="425" t="s">
        <v>102</v>
      </c>
      <c r="B13" s="465">
        <v>1364707</v>
      </c>
      <c r="C13" s="456">
        <v>5379</v>
      </c>
      <c r="D13" s="456">
        <v>57973</v>
      </c>
      <c r="E13" s="456">
        <v>53574</v>
      </c>
      <c r="F13" s="456">
        <v>117544</v>
      </c>
      <c r="G13" s="456">
        <v>83111</v>
      </c>
      <c r="H13" s="456">
        <v>109987</v>
      </c>
      <c r="I13" s="456">
        <v>51572</v>
      </c>
      <c r="J13" s="456">
        <v>61255</v>
      </c>
      <c r="K13" s="456">
        <v>46887</v>
      </c>
      <c r="L13" s="456">
        <v>71326</v>
      </c>
      <c r="M13" s="456">
        <v>58128</v>
      </c>
      <c r="N13" s="456">
        <v>72293</v>
      </c>
      <c r="O13" s="456">
        <v>85636</v>
      </c>
      <c r="P13" s="456">
        <v>112448</v>
      </c>
      <c r="Q13" s="456">
        <v>35790</v>
      </c>
      <c r="R13" s="456">
        <v>35834</v>
      </c>
      <c r="S13" s="456">
        <v>78285</v>
      </c>
      <c r="T13" s="456">
        <v>126498</v>
      </c>
      <c r="U13" s="456">
        <v>46930</v>
      </c>
      <c r="V13" s="475">
        <v>54257</v>
      </c>
    </row>
    <row r="14" spans="1:22" ht="23.25" customHeight="1">
      <c r="A14" s="427" t="s">
        <v>4</v>
      </c>
      <c r="B14" s="466">
        <f>B13/30</f>
        <v>45490.23333333333</v>
      </c>
      <c r="C14" s="466">
        <f t="shared" ref="C14:U14" si="7">C13/30</f>
        <v>179.3</v>
      </c>
      <c r="D14" s="466">
        <f t="shared" si="7"/>
        <v>1932.4333333333334</v>
      </c>
      <c r="E14" s="466">
        <f t="shared" si="7"/>
        <v>1785.8</v>
      </c>
      <c r="F14" s="466">
        <f t="shared" si="7"/>
        <v>3918.1333333333332</v>
      </c>
      <c r="G14" s="466">
        <f t="shared" si="7"/>
        <v>2770.3666666666668</v>
      </c>
      <c r="H14" s="466">
        <f t="shared" si="7"/>
        <v>3666.2333333333331</v>
      </c>
      <c r="I14" s="466">
        <f t="shared" si="7"/>
        <v>1719.0666666666666</v>
      </c>
      <c r="J14" s="466">
        <f t="shared" si="7"/>
        <v>2041.8333333333333</v>
      </c>
      <c r="K14" s="466">
        <f t="shared" si="7"/>
        <v>1562.9</v>
      </c>
      <c r="L14" s="466">
        <f t="shared" si="7"/>
        <v>2377.5333333333333</v>
      </c>
      <c r="M14" s="466">
        <f t="shared" si="7"/>
        <v>1937.6</v>
      </c>
      <c r="N14" s="466">
        <f t="shared" si="7"/>
        <v>2409.7666666666669</v>
      </c>
      <c r="O14" s="466">
        <f t="shared" si="7"/>
        <v>2854.5333333333333</v>
      </c>
      <c r="P14" s="466">
        <f t="shared" si="7"/>
        <v>3748.2666666666669</v>
      </c>
      <c r="Q14" s="466">
        <f t="shared" si="7"/>
        <v>1193</v>
      </c>
      <c r="R14" s="466">
        <f t="shared" si="7"/>
        <v>1194.4666666666667</v>
      </c>
      <c r="S14" s="466">
        <f t="shared" si="7"/>
        <v>2609.5</v>
      </c>
      <c r="T14" s="466">
        <f t="shared" si="7"/>
        <v>4216.6000000000004</v>
      </c>
      <c r="U14" s="466">
        <f t="shared" si="7"/>
        <v>1564.3333333333333</v>
      </c>
      <c r="V14" s="476">
        <f>V13/30</f>
        <v>1808.5666666666666</v>
      </c>
    </row>
    <row r="15" spans="1:22" ht="23.25" customHeight="1">
      <c r="A15" s="430" t="s">
        <v>5</v>
      </c>
      <c r="B15" s="467">
        <v>100</v>
      </c>
      <c r="C15" s="460">
        <f>C14/$B$14*100</f>
        <v>0.39415053927326532</v>
      </c>
      <c r="D15" s="460">
        <f t="shared" ref="D15:R15" si="8">D14/$B$14*100</f>
        <v>4.2480180727438199</v>
      </c>
      <c r="E15" s="460">
        <f t="shared" si="8"/>
        <v>3.9256778194879929</v>
      </c>
      <c r="F15" s="460">
        <f t="shared" si="8"/>
        <v>8.6131308771772996</v>
      </c>
      <c r="G15" s="460">
        <f t="shared" si="8"/>
        <v>6.0900251848931681</v>
      </c>
      <c r="H15" s="460">
        <f t="shared" si="8"/>
        <v>8.0593856410203806</v>
      </c>
      <c r="I15" s="460">
        <f t="shared" si="8"/>
        <v>3.7789796637666546</v>
      </c>
      <c r="J15" s="460">
        <f t="shared" si="8"/>
        <v>4.4885092551001797</v>
      </c>
      <c r="K15" s="460">
        <f t="shared" si="8"/>
        <v>3.4356825311220653</v>
      </c>
      <c r="L15" s="460">
        <f t="shared" si="8"/>
        <v>5.2264698576324449</v>
      </c>
      <c r="M15" s="460">
        <f t="shared" si="8"/>
        <v>4.2593758220629043</v>
      </c>
      <c r="N15" s="460">
        <f t="shared" si="8"/>
        <v>5.2973275582231212</v>
      </c>
      <c r="O15" s="460">
        <f t="shared" si="8"/>
        <v>6.2750465850911592</v>
      </c>
      <c r="P15" s="460">
        <f t="shared" si="8"/>
        <v>8.2397173898866214</v>
      </c>
      <c r="Q15" s="460">
        <f t="shared" si="8"/>
        <v>2.6225409556776658</v>
      </c>
      <c r="R15" s="460">
        <f t="shared" si="8"/>
        <v>2.6257650909682448</v>
      </c>
      <c r="S15" s="460">
        <f>S14/$B$14*100</f>
        <v>5.7363961641583145</v>
      </c>
      <c r="T15" s="460">
        <f>T14/$B$14*100</f>
        <v>9.2692424088100989</v>
      </c>
      <c r="U15" s="460">
        <f>U14/$B$14*100</f>
        <v>3.4388333906105859</v>
      </c>
      <c r="V15" s="477">
        <f>V14/$B$14*100</f>
        <v>3.975725192294024</v>
      </c>
    </row>
    <row r="16" spans="1:22" ht="23.25" customHeight="1">
      <c r="A16" s="425" t="s">
        <v>103</v>
      </c>
      <c r="B16" s="465">
        <v>1320834</v>
      </c>
      <c r="C16" s="456">
        <v>4913</v>
      </c>
      <c r="D16" s="456">
        <v>56857</v>
      </c>
      <c r="E16" s="456">
        <v>52960</v>
      </c>
      <c r="F16" s="456">
        <v>109789</v>
      </c>
      <c r="G16" s="456">
        <v>78168</v>
      </c>
      <c r="H16" s="456">
        <v>108710</v>
      </c>
      <c r="I16" s="456">
        <v>51467</v>
      </c>
      <c r="J16" s="456">
        <v>57390</v>
      </c>
      <c r="K16" s="456">
        <v>46909</v>
      </c>
      <c r="L16" s="456">
        <v>69829</v>
      </c>
      <c r="M16" s="456">
        <v>56143</v>
      </c>
      <c r="N16" s="456">
        <v>70995</v>
      </c>
      <c r="O16" s="456">
        <v>86238</v>
      </c>
      <c r="P16" s="456">
        <v>109815</v>
      </c>
      <c r="Q16" s="456">
        <v>32465</v>
      </c>
      <c r="R16" s="456">
        <v>33619</v>
      </c>
      <c r="S16" s="456">
        <v>74729</v>
      </c>
      <c r="T16" s="456">
        <v>120805</v>
      </c>
      <c r="U16" s="456">
        <v>44974</v>
      </c>
      <c r="V16" s="475">
        <v>54059</v>
      </c>
    </row>
    <row r="17" spans="1:22" ht="23.25" customHeight="1">
      <c r="A17" s="427" t="s">
        <v>4</v>
      </c>
      <c r="B17" s="466">
        <f>B16/31</f>
        <v>42607.548387096773</v>
      </c>
      <c r="C17" s="466">
        <f t="shared" ref="C17:U17" si="9">C16/31</f>
        <v>158.48387096774192</v>
      </c>
      <c r="D17" s="466">
        <f t="shared" si="9"/>
        <v>1834.0967741935483</v>
      </c>
      <c r="E17" s="466">
        <f t="shared" si="9"/>
        <v>1708.3870967741937</v>
      </c>
      <c r="F17" s="466">
        <f t="shared" si="9"/>
        <v>3541.5806451612902</v>
      </c>
      <c r="G17" s="466">
        <f t="shared" si="9"/>
        <v>2521.5483870967741</v>
      </c>
      <c r="H17" s="466">
        <f t="shared" si="9"/>
        <v>3506.7741935483873</v>
      </c>
      <c r="I17" s="466">
        <f t="shared" si="9"/>
        <v>1660.2258064516129</v>
      </c>
      <c r="J17" s="466">
        <f t="shared" si="9"/>
        <v>1851.2903225806451</v>
      </c>
      <c r="K17" s="466">
        <f t="shared" si="9"/>
        <v>1513.1935483870968</v>
      </c>
      <c r="L17" s="466">
        <f t="shared" si="9"/>
        <v>2252.5483870967741</v>
      </c>
      <c r="M17" s="466">
        <f t="shared" si="9"/>
        <v>1811.0645161290322</v>
      </c>
      <c r="N17" s="466">
        <f t="shared" si="9"/>
        <v>2290.1612903225805</v>
      </c>
      <c r="O17" s="466">
        <f t="shared" si="9"/>
        <v>2781.8709677419356</v>
      </c>
      <c r="P17" s="466">
        <f t="shared" si="9"/>
        <v>3542.4193548387098</v>
      </c>
      <c r="Q17" s="466">
        <f t="shared" si="9"/>
        <v>1047.258064516129</v>
      </c>
      <c r="R17" s="466">
        <f t="shared" si="9"/>
        <v>1084.483870967742</v>
      </c>
      <c r="S17" s="466">
        <f t="shared" si="9"/>
        <v>2410.6129032258063</v>
      </c>
      <c r="T17" s="466">
        <f t="shared" si="9"/>
        <v>3896.9354838709678</v>
      </c>
      <c r="U17" s="466">
        <f t="shared" si="9"/>
        <v>1450.7741935483871</v>
      </c>
      <c r="V17" s="476">
        <f>V16/31</f>
        <v>1743.8387096774193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0.37196195736935905</v>
      </c>
      <c r="D18" s="453">
        <f t="shared" ref="D18:R18" si="10">D17/$B$17*100</f>
        <v>4.3046287421432217</v>
      </c>
      <c r="E18" s="453">
        <f t="shared" si="10"/>
        <v>4.0095878815960226</v>
      </c>
      <c r="F18" s="453">
        <f t="shared" si="10"/>
        <v>8.3120967509921755</v>
      </c>
      <c r="G18" s="453">
        <f t="shared" si="10"/>
        <v>5.9180790318844005</v>
      </c>
      <c r="H18" s="453">
        <f t="shared" si="10"/>
        <v>8.230405940489117</v>
      </c>
      <c r="I18" s="453">
        <f t="shared" si="10"/>
        <v>3.8965532383327508</v>
      </c>
      <c r="J18" s="453">
        <f t="shared" si="10"/>
        <v>4.3449820340784688</v>
      </c>
      <c r="K18" s="453">
        <f t="shared" si="10"/>
        <v>3.5514682390065673</v>
      </c>
      <c r="L18" s="453">
        <f t="shared" si="10"/>
        <v>5.2867355019631539</v>
      </c>
      <c r="M18" s="453">
        <f t="shared" si="10"/>
        <v>4.2505719870930037</v>
      </c>
      <c r="N18" s="453">
        <f t="shared" si="10"/>
        <v>5.3750130599303159</v>
      </c>
      <c r="O18" s="453">
        <f t="shared" si="10"/>
        <v>6.5290566414856075</v>
      </c>
      <c r="P18" s="453">
        <f t="shared" si="10"/>
        <v>8.3140652042573109</v>
      </c>
      <c r="Q18" s="453">
        <f t="shared" si="10"/>
        <v>2.4579167404836642</v>
      </c>
      <c r="R18" s="453">
        <f t="shared" si="10"/>
        <v>2.5452857815592269</v>
      </c>
      <c r="S18" s="453">
        <f>S17/$B$17*100</f>
        <v>5.6577132326999457</v>
      </c>
      <c r="T18" s="453">
        <f>T17/$B$17*100</f>
        <v>9.1461152574812594</v>
      </c>
      <c r="U18" s="453">
        <f>U17/$B$17*100</f>
        <v>3.4049698902360177</v>
      </c>
      <c r="V18" s="478">
        <f>V17/$B$17*100</f>
        <v>4.0927928869184163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4" sqref="D4"/>
    </sheetView>
  </sheetViews>
  <sheetFormatPr defaultRowHeight="13.5"/>
  <sheetData>
    <row r="1" spans="1:22" ht="25.5">
      <c r="A1" s="506" t="s">
        <v>188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3378543</v>
      </c>
      <c r="C4" s="380">
        <f>C7</f>
        <v>12823</v>
      </c>
      <c r="D4" s="380">
        <f t="shared" ref="D4:V4" si="0">D7</f>
        <v>129436</v>
      </c>
      <c r="E4" s="380">
        <f t="shared" si="0"/>
        <v>130702</v>
      </c>
      <c r="F4" s="380">
        <f t="shared" si="0"/>
        <v>279423</v>
      </c>
      <c r="G4" s="380">
        <f t="shared" si="0"/>
        <v>206172</v>
      </c>
      <c r="H4" s="380">
        <f t="shared" si="0"/>
        <v>275951</v>
      </c>
      <c r="I4" s="380">
        <f t="shared" si="0"/>
        <v>131458</v>
      </c>
      <c r="J4" s="380">
        <f t="shared" si="0"/>
        <v>154852</v>
      </c>
      <c r="K4" s="380">
        <f>K7</f>
        <v>124615</v>
      </c>
      <c r="L4" s="380">
        <f t="shared" si="0"/>
        <v>181579</v>
      </c>
      <c r="M4" s="380">
        <f t="shared" si="0"/>
        <v>145199</v>
      </c>
      <c r="N4" s="380">
        <f t="shared" si="0"/>
        <v>181660</v>
      </c>
      <c r="O4" s="380">
        <f t="shared" si="0"/>
        <v>225050</v>
      </c>
      <c r="P4" s="380">
        <f>P7</f>
        <v>279800</v>
      </c>
      <c r="Q4" s="380">
        <f t="shared" si="0"/>
        <v>77061</v>
      </c>
      <c r="R4" s="380">
        <f t="shared" si="0"/>
        <v>89617</v>
      </c>
      <c r="S4" s="380">
        <f t="shared" si="0"/>
        <v>192111</v>
      </c>
      <c r="T4" s="380">
        <f>T7</f>
        <v>299270</v>
      </c>
      <c r="U4" s="380">
        <f t="shared" si="0"/>
        <v>111700</v>
      </c>
      <c r="V4" s="381">
        <f t="shared" si="0"/>
        <v>150064</v>
      </c>
    </row>
    <row r="5" spans="1:22" ht="23.25" customHeight="1">
      <c r="A5" s="387" t="s">
        <v>4</v>
      </c>
      <c r="B5" s="433">
        <f>B4/90</f>
        <v>37539.366666666669</v>
      </c>
      <c r="C5" s="433">
        <f t="shared" ref="C5:U5" si="1">C4/90</f>
        <v>142.47777777777779</v>
      </c>
      <c r="D5" s="433">
        <f t="shared" si="1"/>
        <v>1438.1777777777777</v>
      </c>
      <c r="E5" s="433">
        <f t="shared" si="1"/>
        <v>1452.2444444444445</v>
      </c>
      <c r="F5" s="433">
        <f t="shared" si="1"/>
        <v>3104.7</v>
      </c>
      <c r="G5" s="433">
        <f t="shared" si="1"/>
        <v>2290.8000000000002</v>
      </c>
      <c r="H5" s="433">
        <f t="shared" si="1"/>
        <v>3066.1222222222223</v>
      </c>
      <c r="I5" s="433">
        <f t="shared" si="1"/>
        <v>1460.6444444444444</v>
      </c>
      <c r="J5" s="433">
        <f t="shared" si="1"/>
        <v>1720.5777777777778</v>
      </c>
      <c r="K5" s="433">
        <f t="shared" si="1"/>
        <v>1384.6111111111111</v>
      </c>
      <c r="L5" s="433">
        <f t="shared" si="1"/>
        <v>2017.5444444444445</v>
      </c>
      <c r="M5" s="433">
        <f t="shared" si="1"/>
        <v>1613.3222222222223</v>
      </c>
      <c r="N5" s="433">
        <f t="shared" si="1"/>
        <v>2018.4444444444443</v>
      </c>
      <c r="O5" s="433">
        <f t="shared" si="1"/>
        <v>2500.5555555555557</v>
      </c>
      <c r="P5" s="433">
        <f t="shared" si="1"/>
        <v>3108.8888888888887</v>
      </c>
      <c r="Q5" s="433">
        <f t="shared" si="1"/>
        <v>856.23333333333335</v>
      </c>
      <c r="R5" s="433">
        <f t="shared" si="1"/>
        <v>995.74444444444441</v>
      </c>
      <c r="S5" s="433">
        <f t="shared" si="1"/>
        <v>2134.5666666666666</v>
      </c>
      <c r="T5" s="433">
        <f t="shared" si="1"/>
        <v>3325.2222222222222</v>
      </c>
      <c r="U5" s="433">
        <f t="shared" si="1"/>
        <v>1241.1111111111111</v>
      </c>
      <c r="V5" s="435">
        <f>V4/90</f>
        <v>1667.3777777777777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0.37954230566252967</v>
      </c>
      <c r="D6" s="384">
        <f>D5/$B$5*100</f>
        <v>3.8311189172374007</v>
      </c>
      <c r="E6" s="384">
        <f t="shared" ref="E6:V6" si="2">E5/$B$5*100</f>
        <v>3.8685906913127939</v>
      </c>
      <c r="F6" s="384">
        <f>F5/$B$5*100</f>
        <v>8.2705177942089225</v>
      </c>
      <c r="G6" s="384">
        <f t="shared" si="2"/>
        <v>6.1023938425528401</v>
      </c>
      <c r="H6" s="384">
        <f t="shared" si="2"/>
        <v>8.1677516017999476</v>
      </c>
      <c r="I6" s="384">
        <f t="shared" si="2"/>
        <v>3.8909672009502314</v>
      </c>
      <c r="J6" s="384">
        <f t="shared" si="2"/>
        <v>4.5833958602865197</v>
      </c>
      <c r="K6" s="384">
        <f t="shared" si="2"/>
        <v>3.6884242704621482</v>
      </c>
      <c r="L6" s="384">
        <f t="shared" si="2"/>
        <v>5.3744765125084983</v>
      </c>
      <c r="M6" s="384">
        <f t="shared" si="2"/>
        <v>4.2976809826010802</v>
      </c>
      <c r="N6" s="384">
        <f t="shared" si="2"/>
        <v>5.3768739956839378</v>
      </c>
      <c r="O6" s="384">
        <f t="shared" si="2"/>
        <v>6.6611554152189267</v>
      </c>
      <c r="P6" s="384">
        <f t="shared" si="2"/>
        <v>8.2816764504699201</v>
      </c>
      <c r="Q6" s="384">
        <f t="shared" si="2"/>
        <v>2.2808944565749201</v>
      </c>
      <c r="R6" s="384">
        <f t="shared" si="2"/>
        <v>2.6525339473258147</v>
      </c>
      <c r="S6" s="384">
        <f t="shared" si="2"/>
        <v>5.6862085224311185</v>
      </c>
      <c r="T6" s="384">
        <f t="shared" si="2"/>
        <v>8.8579603693071238</v>
      </c>
      <c r="U6" s="384">
        <f t="shared" si="2"/>
        <v>3.3061588974892429</v>
      </c>
      <c r="V6" s="385">
        <f t="shared" si="2"/>
        <v>4.4416779659160763</v>
      </c>
    </row>
    <row r="7" spans="1:22" ht="23.25" customHeight="1" thickTop="1">
      <c r="A7" s="322" t="s">
        <v>70</v>
      </c>
      <c r="B7" s="323">
        <f>B10+B13+B16</f>
        <v>3378543</v>
      </c>
      <c r="C7" s="392">
        <f>C10+C13+C16</f>
        <v>12823</v>
      </c>
      <c r="D7" s="392">
        <f t="shared" ref="D7:U7" si="3">D10+D13+D16</f>
        <v>129436</v>
      </c>
      <c r="E7" s="392">
        <f t="shared" si="3"/>
        <v>130702</v>
      </c>
      <c r="F7" s="392">
        <f t="shared" si="3"/>
        <v>279423</v>
      </c>
      <c r="G7" s="392">
        <f t="shared" si="3"/>
        <v>206172</v>
      </c>
      <c r="H7" s="392">
        <f t="shared" si="3"/>
        <v>275951</v>
      </c>
      <c r="I7" s="392">
        <f t="shared" si="3"/>
        <v>131458</v>
      </c>
      <c r="J7" s="392">
        <f t="shared" si="3"/>
        <v>154852</v>
      </c>
      <c r="K7" s="392">
        <f t="shared" si="3"/>
        <v>124615</v>
      </c>
      <c r="L7" s="392">
        <f t="shared" si="3"/>
        <v>181579</v>
      </c>
      <c r="M7" s="392">
        <f t="shared" si="3"/>
        <v>145199</v>
      </c>
      <c r="N7" s="392">
        <f t="shared" si="3"/>
        <v>181660</v>
      </c>
      <c r="O7" s="392">
        <f t="shared" si="3"/>
        <v>225050</v>
      </c>
      <c r="P7" s="392">
        <f t="shared" si="3"/>
        <v>279800</v>
      </c>
      <c r="Q7" s="392">
        <f t="shared" si="3"/>
        <v>77061</v>
      </c>
      <c r="R7" s="392">
        <f t="shared" si="3"/>
        <v>89617</v>
      </c>
      <c r="S7" s="392">
        <f t="shared" si="3"/>
        <v>192111</v>
      </c>
      <c r="T7" s="392">
        <f t="shared" si="3"/>
        <v>299270</v>
      </c>
      <c r="U7" s="392">
        <f t="shared" si="3"/>
        <v>111700</v>
      </c>
      <c r="V7" s="471">
        <f>V10+V13+V16</f>
        <v>150064</v>
      </c>
    </row>
    <row r="8" spans="1:22" ht="23.25" customHeight="1">
      <c r="A8" s="306" t="s">
        <v>4</v>
      </c>
      <c r="B8" s="360">
        <f>B7/90</f>
        <v>37539.366666666669</v>
      </c>
      <c r="C8" s="360">
        <f t="shared" ref="C8:U8" si="4">C7/90</f>
        <v>142.47777777777779</v>
      </c>
      <c r="D8" s="360">
        <f t="shared" si="4"/>
        <v>1438.1777777777777</v>
      </c>
      <c r="E8" s="360">
        <f t="shared" si="4"/>
        <v>1452.2444444444445</v>
      </c>
      <c r="F8" s="360">
        <f t="shared" si="4"/>
        <v>3104.7</v>
      </c>
      <c r="G8" s="360">
        <f t="shared" si="4"/>
        <v>2290.8000000000002</v>
      </c>
      <c r="H8" s="360">
        <f t="shared" si="4"/>
        <v>3066.1222222222223</v>
      </c>
      <c r="I8" s="360">
        <f t="shared" si="4"/>
        <v>1460.6444444444444</v>
      </c>
      <c r="J8" s="360">
        <f t="shared" si="4"/>
        <v>1720.5777777777778</v>
      </c>
      <c r="K8" s="360">
        <f t="shared" si="4"/>
        <v>1384.6111111111111</v>
      </c>
      <c r="L8" s="360">
        <f t="shared" si="4"/>
        <v>2017.5444444444445</v>
      </c>
      <c r="M8" s="360">
        <f t="shared" si="4"/>
        <v>1613.3222222222223</v>
      </c>
      <c r="N8" s="360">
        <f t="shared" si="4"/>
        <v>2018.4444444444443</v>
      </c>
      <c r="O8" s="360">
        <f t="shared" si="4"/>
        <v>2500.5555555555557</v>
      </c>
      <c r="P8" s="360">
        <f t="shared" si="4"/>
        <v>3108.8888888888887</v>
      </c>
      <c r="Q8" s="360">
        <f t="shared" si="4"/>
        <v>856.23333333333335</v>
      </c>
      <c r="R8" s="360">
        <f t="shared" si="4"/>
        <v>995.74444444444441</v>
      </c>
      <c r="S8" s="360">
        <f t="shared" si="4"/>
        <v>2134.5666666666666</v>
      </c>
      <c r="T8" s="360">
        <f t="shared" si="4"/>
        <v>3325.2222222222222</v>
      </c>
      <c r="U8" s="360">
        <f t="shared" si="4"/>
        <v>1241.1111111111111</v>
      </c>
      <c r="V8" s="379">
        <f>V7/90</f>
        <v>1667.3777777777777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0.37954230566252967</v>
      </c>
      <c r="D9" s="328">
        <f>D8/$B$8*100</f>
        <v>3.8311189172374007</v>
      </c>
      <c r="E9" s="328">
        <f t="shared" ref="E9:V9" si="5">E8/$B$8*100</f>
        <v>3.8685906913127939</v>
      </c>
      <c r="F9" s="328">
        <f>F8/$B$8*100</f>
        <v>8.2705177942089225</v>
      </c>
      <c r="G9" s="328">
        <f t="shared" si="5"/>
        <v>6.1023938425528401</v>
      </c>
      <c r="H9" s="328">
        <f t="shared" si="5"/>
        <v>8.1677516017999476</v>
      </c>
      <c r="I9" s="328">
        <f t="shared" si="5"/>
        <v>3.8909672009502314</v>
      </c>
      <c r="J9" s="328">
        <f t="shared" si="5"/>
        <v>4.5833958602865197</v>
      </c>
      <c r="K9" s="328">
        <f t="shared" si="5"/>
        <v>3.6884242704621482</v>
      </c>
      <c r="L9" s="328">
        <f t="shared" si="5"/>
        <v>5.3744765125084983</v>
      </c>
      <c r="M9" s="328">
        <f t="shared" si="5"/>
        <v>4.2976809826010802</v>
      </c>
      <c r="N9" s="328">
        <f t="shared" si="5"/>
        <v>5.3768739956839378</v>
      </c>
      <c r="O9" s="328">
        <f t="shared" si="5"/>
        <v>6.6611554152189267</v>
      </c>
      <c r="P9" s="328">
        <f t="shared" si="5"/>
        <v>8.2816764504699201</v>
      </c>
      <c r="Q9" s="328">
        <f t="shared" si="5"/>
        <v>2.2808944565749201</v>
      </c>
      <c r="R9" s="328">
        <f t="shared" si="5"/>
        <v>2.6525339473258147</v>
      </c>
      <c r="S9" s="328">
        <f t="shared" si="5"/>
        <v>5.6862085224311185</v>
      </c>
      <c r="T9" s="328">
        <f t="shared" si="5"/>
        <v>8.8579603693071238</v>
      </c>
      <c r="U9" s="328">
        <f t="shared" si="5"/>
        <v>3.3061588974892429</v>
      </c>
      <c r="V9" s="329">
        <f t="shared" si="5"/>
        <v>4.4416779659160763</v>
      </c>
    </row>
    <row r="10" spans="1:22" ht="23.25" customHeight="1">
      <c r="A10" s="451" t="s">
        <v>22</v>
      </c>
      <c r="B10" s="462">
        <v>1195341</v>
      </c>
      <c r="C10" s="452">
        <v>4331</v>
      </c>
      <c r="D10" s="452">
        <v>46868</v>
      </c>
      <c r="E10" s="452">
        <v>45654</v>
      </c>
      <c r="F10" s="452">
        <v>95018</v>
      </c>
      <c r="G10" s="452">
        <v>74340</v>
      </c>
      <c r="H10" s="452">
        <v>99905</v>
      </c>
      <c r="I10" s="452">
        <v>45483</v>
      </c>
      <c r="J10" s="452">
        <v>59172</v>
      </c>
      <c r="K10" s="452">
        <v>44465</v>
      </c>
      <c r="L10" s="452">
        <v>64895</v>
      </c>
      <c r="M10" s="452">
        <v>51341</v>
      </c>
      <c r="N10" s="452">
        <v>64017</v>
      </c>
      <c r="O10" s="452">
        <v>79002</v>
      </c>
      <c r="P10" s="452">
        <v>100376</v>
      </c>
      <c r="Q10" s="452">
        <v>27049</v>
      </c>
      <c r="R10" s="452">
        <v>31377</v>
      </c>
      <c r="S10" s="452">
        <v>65512</v>
      </c>
      <c r="T10" s="452">
        <v>107040</v>
      </c>
      <c r="U10" s="452">
        <v>38334</v>
      </c>
      <c r="V10" s="454">
        <v>51162</v>
      </c>
    </row>
    <row r="11" spans="1:22" ht="23.25" customHeight="1">
      <c r="A11" s="427" t="s">
        <v>4</v>
      </c>
      <c r="B11" s="463">
        <f>B10/31</f>
        <v>38559.387096774197</v>
      </c>
      <c r="C11" s="463">
        <f t="shared" ref="C11:U11" si="6">C10/31</f>
        <v>139.70967741935485</v>
      </c>
      <c r="D11" s="463">
        <f t="shared" si="6"/>
        <v>1511.8709677419354</v>
      </c>
      <c r="E11" s="463">
        <f t="shared" si="6"/>
        <v>1472.7096774193549</v>
      </c>
      <c r="F11" s="463">
        <f t="shared" si="6"/>
        <v>3065.0967741935483</v>
      </c>
      <c r="G11" s="463">
        <f t="shared" si="6"/>
        <v>2398.0645161290322</v>
      </c>
      <c r="H11" s="463">
        <f t="shared" si="6"/>
        <v>3222.7419354838707</v>
      </c>
      <c r="I11" s="463">
        <f t="shared" si="6"/>
        <v>1467.1935483870968</v>
      </c>
      <c r="J11" s="463">
        <f t="shared" si="6"/>
        <v>1908.7741935483871</v>
      </c>
      <c r="K11" s="463">
        <f t="shared" si="6"/>
        <v>1434.3548387096773</v>
      </c>
      <c r="L11" s="463">
        <f t="shared" si="6"/>
        <v>2093.3870967741937</v>
      </c>
      <c r="M11" s="463">
        <f t="shared" si="6"/>
        <v>1656.1612903225807</v>
      </c>
      <c r="N11" s="463">
        <f t="shared" si="6"/>
        <v>2065.0645161290322</v>
      </c>
      <c r="O11" s="463">
        <f t="shared" si="6"/>
        <v>2548.4516129032259</v>
      </c>
      <c r="P11" s="463">
        <f t="shared" si="6"/>
        <v>3237.9354838709678</v>
      </c>
      <c r="Q11" s="463">
        <f t="shared" si="6"/>
        <v>872.54838709677415</v>
      </c>
      <c r="R11" s="463">
        <f t="shared" si="6"/>
        <v>1012.1612903225806</v>
      </c>
      <c r="S11" s="463">
        <f t="shared" si="6"/>
        <v>2113.2903225806454</v>
      </c>
      <c r="T11" s="463">
        <f t="shared" si="6"/>
        <v>3452.9032258064517</v>
      </c>
      <c r="U11" s="463">
        <f t="shared" si="6"/>
        <v>1236.5806451612902</v>
      </c>
      <c r="V11" s="469">
        <f>V10/31</f>
        <v>1650.3870967741937</v>
      </c>
    </row>
    <row r="12" spans="1:22" ht="23.25" customHeight="1">
      <c r="A12" s="430" t="s">
        <v>5</v>
      </c>
      <c r="B12" s="464">
        <v>100</v>
      </c>
      <c r="C12" s="458">
        <f>C11/$B$11*100</f>
        <v>0.36232338721753876</v>
      </c>
      <c r="D12" s="458">
        <f t="shared" ref="D12:Q12" si="7">D11/$B$11*100</f>
        <v>3.9208895202289549</v>
      </c>
      <c r="E12" s="458">
        <f t="shared" si="7"/>
        <v>3.8193285430684636</v>
      </c>
      <c r="F12" s="458">
        <f t="shared" si="7"/>
        <v>7.9490287708695666</v>
      </c>
      <c r="G12" s="458">
        <f t="shared" si="7"/>
        <v>6.2191458336993373</v>
      </c>
      <c r="H12" s="458">
        <f t="shared" si="7"/>
        <v>8.3578660817289769</v>
      </c>
      <c r="I12" s="458">
        <f t="shared" si="7"/>
        <v>3.8050230018045057</v>
      </c>
      <c r="J12" s="458">
        <f t="shared" si="7"/>
        <v>4.9502192261455091</v>
      </c>
      <c r="K12" s="458">
        <f t="shared" si="7"/>
        <v>3.7198590193091339</v>
      </c>
      <c r="L12" s="458">
        <f t="shared" si="7"/>
        <v>5.4289947387398234</v>
      </c>
      <c r="M12" s="458">
        <f t="shared" si="7"/>
        <v>4.2950923627651028</v>
      </c>
      <c r="N12" s="458">
        <f t="shared" si="7"/>
        <v>5.3555428952909665</v>
      </c>
      <c r="O12" s="458">
        <f t="shared" si="7"/>
        <v>6.6091600639482788</v>
      </c>
      <c r="P12" s="458">
        <f t="shared" si="7"/>
        <v>8.3972690638068954</v>
      </c>
      <c r="Q12" s="458">
        <f t="shared" si="7"/>
        <v>2.2628689219226978</v>
      </c>
      <c r="R12" s="458">
        <f>R11/$B$11*100</f>
        <v>2.6249413347320969</v>
      </c>
      <c r="S12" s="458">
        <f>S11/$B$11*100</f>
        <v>5.4806118086805355</v>
      </c>
      <c r="T12" s="458">
        <f>T11/$B$11*100</f>
        <v>8.9547668824209996</v>
      </c>
      <c r="U12" s="458">
        <f>U11/$B$11*100</f>
        <v>3.2069509872078337</v>
      </c>
      <c r="V12" s="459">
        <f>V11/$B$11*100</f>
        <v>4.2801175564127725</v>
      </c>
    </row>
    <row r="13" spans="1:22" ht="23.25" customHeight="1">
      <c r="A13" s="425" t="s">
        <v>23</v>
      </c>
      <c r="B13" s="465">
        <v>1001971</v>
      </c>
      <c r="C13" s="456">
        <v>3672</v>
      </c>
      <c r="D13" s="456">
        <v>38460</v>
      </c>
      <c r="E13" s="456">
        <v>38198</v>
      </c>
      <c r="F13" s="456">
        <v>79709</v>
      </c>
      <c r="G13" s="456">
        <v>62656</v>
      </c>
      <c r="H13" s="456">
        <v>84213</v>
      </c>
      <c r="I13" s="456">
        <v>38313</v>
      </c>
      <c r="J13" s="456">
        <v>43426</v>
      </c>
      <c r="K13" s="456">
        <v>37873</v>
      </c>
      <c r="L13" s="456">
        <v>54763</v>
      </c>
      <c r="M13" s="456">
        <v>43230</v>
      </c>
      <c r="N13" s="456">
        <v>52844</v>
      </c>
      <c r="O13" s="456">
        <v>66114</v>
      </c>
      <c r="P13" s="456">
        <v>84334</v>
      </c>
      <c r="Q13" s="456">
        <v>22778</v>
      </c>
      <c r="R13" s="456">
        <v>27998</v>
      </c>
      <c r="S13" s="456">
        <v>55226</v>
      </c>
      <c r="T13" s="456">
        <v>90486</v>
      </c>
      <c r="U13" s="456">
        <v>32581</v>
      </c>
      <c r="V13" s="457">
        <v>45097</v>
      </c>
    </row>
    <row r="14" spans="1:22" ht="23.25" customHeight="1">
      <c r="A14" s="427" t="s">
        <v>4</v>
      </c>
      <c r="B14" s="466">
        <f>B13/28</f>
        <v>35784.678571428572</v>
      </c>
      <c r="C14" s="466">
        <f t="shared" ref="C14:U14" si="8">C13/28</f>
        <v>131.14285714285714</v>
      </c>
      <c r="D14" s="466">
        <f t="shared" si="8"/>
        <v>1373.5714285714287</v>
      </c>
      <c r="E14" s="466">
        <f t="shared" si="8"/>
        <v>1364.2142857142858</v>
      </c>
      <c r="F14" s="466">
        <f t="shared" si="8"/>
        <v>2846.75</v>
      </c>
      <c r="G14" s="466">
        <f t="shared" si="8"/>
        <v>2237.7142857142858</v>
      </c>
      <c r="H14" s="466">
        <f t="shared" si="8"/>
        <v>3007.6071428571427</v>
      </c>
      <c r="I14" s="466">
        <f t="shared" si="8"/>
        <v>1368.3214285714287</v>
      </c>
      <c r="J14" s="466">
        <f t="shared" si="8"/>
        <v>1550.9285714285713</v>
      </c>
      <c r="K14" s="466">
        <f t="shared" si="8"/>
        <v>1352.6071428571429</v>
      </c>
      <c r="L14" s="466">
        <f t="shared" si="8"/>
        <v>1955.8214285714287</v>
      </c>
      <c r="M14" s="466">
        <f t="shared" si="8"/>
        <v>1543.9285714285713</v>
      </c>
      <c r="N14" s="466">
        <f t="shared" si="8"/>
        <v>1887.2857142857142</v>
      </c>
      <c r="O14" s="466">
        <f t="shared" si="8"/>
        <v>2361.2142857142858</v>
      </c>
      <c r="P14" s="466">
        <f t="shared" si="8"/>
        <v>3011.9285714285716</v>
      </c>
      <c r="Q14" s="466">
        <f t="shared" si="8"/>
        <v>813.5</v>
      </c>
      <c r="R14" s="466">
        <f t="shared" si="8"/>
        <v>999.92857142857144</v>
      </c>
      <c r="S14" s="466">
        <f t="shared" si="8"/>
        <v>1972.3571428571429</v>
      </c>
      <c r="T14" s="466">
        <f t="shared" si="8"/>
        <v>3231.6428571428573</v>
      </c>
      <c r="U14" s="466">
        <f t="shared" si="8"/>
        <v>1163.6071428571429</v>
      </c>
      <c r="V14" s="470">
        <f>V13/28</f>
        <v>1610.6071428571429</v>
      </c>
    </row>
    <row r="15" spans="1:22" ht="23.25" customHeight="1">
      <c r="A15" s="430" t="s">
        <v>5</v>
      </c>
      <c r="B15" s="467">
        <v>100</v>
      </c>
      <c r="C15" s="460">
        <f>C14/$B$14*100</f>
        <v>0.3664776725074877</v>
      </c>
      <c r="D15" s="460">
        <f t="shared" ref="D15:R15" si="9">D14/$B$14*100</f>
        <v>3.8384344457075108</v>
      </c>
      <c r="E15" s="460">
        <f t="shared" si="9"/>
        <v>3.812285984324896</v>
      </c>
      <c r="F15" s="460">
        <f t="shared" si="9"/>
        <v>7.9552202608658336</v>
      </c>
      <c r="G15" s="460">
        <f t="shared" si="9"/>
        <v>6.2532747953783092</v>
      </c>
      <c r="H15" s="460">
        <f t="shared" si="9"/>
        <v>8.4047342687562807</v>
      </c>
      <c r="I15" s="460">
        <f t="shared" si="9"/>
        <v>3.8237633624126848</v>
      </c>
      <c r="J15" s="460">
        <f t="shared" si="9"/>
        <v>4.3340575725245536</v>
      </c>
      <c r="K15" s="460">
        <f t="shared" si="9"/>
        <v>3.7798499158159271</v>
      </c>
      <c r="L15" s="460">
        <f t="shared" si="9"/>
        <v>5.4655274454051064</v>
      </c>
      <c r="M15" s="460">
        <f t="shared" si="9"/>
        <v>4.3144961281314522</v>
      </c>
      <c r="N15" s="460">
        <f t="shared" si="9"/>
        <v>5.274004936270611</v>
      </c>
      <c r="O15" s="460">
        <f t="shared" si="9"/>
        <v>6.5983945643137378</v>
      </c>
      <c r="P15" s="460">
        <f t="shared" si="9"/>
        <v>8.4168104665703893</v>
      </c>
      <c r="Q15" s="460">
        <f t="shared" si="9"/>
        <v>2.2733192876839747</v>
      </c>
      <c r="R15" s="460">
        <f t="shared" si="9"/>
        <v>2.7942924495818739</v>
      </c>
      <c r="S15" s="460">
        <f>S14/$B$14*100</f>
        <v>5.511736367619422</v>
      </c>
      <c r="T15" s="460">
        <f>T14/$B$14*100</f>
        <v>9.0308002926232387</v>
      </c>
      <c r="U15" s="460">
        <f>U14/$B$14*100</f>
        <v>3.2516909172021942</v>
      </c>
      <c r="V15" s="461">
        <f>V14/$B$14*100</f>
        <v>4.5008288663045137</v>
      </c>
    </row>
    <row r="16" spans="1:22" ht="23.25" customHeight="1">
      <c r="A16" s="425" t="s">
        <v>24</v>
      </c>
      <c r="B16" s="465">
        <v>1181231</v>
      </c>
      <c r="C16" s="456">
        <v>4820</v>
      </c>
      <c r="D16" s="456">
        <v>44108</v>
      </c>
      <c r="E16" s="456">
        <v>46850</v>
      </c>
      <c r="F16" s="456">
        <v>104696</v>
      </c>
      <c r="G16" s="456">
        <v>69176</v>
      </c>
      <c r="H16" s="456">
        <v>91833</v>
      </c>
      <c r="I16" s="456">
        <v>47662</v>
      </c>
      <c r="J16" s="456">
        <v>52254</v>
      </c>
      <c r="K16" s="456">
        <v>42277</v>
      </c>
      <c r="L16" s="456">
        <v>61921</v>
      </c>
      <c r="M16" s="456">
        <v>50628</v>
      </c>
      <c r="N16" s="456">
        <v>64799</v>
      </c>
      <c r="O16" s="456">
        <v>79934</v>
      </c>
      <c r="P16" s="456">
        <v>95090</v>
      </c>
      <c r="Q16" s="456">
        <v>27234</v>
      </c>
      <c r="R16" s="456">
        <v>30242</v>
      </c>
      <c r="S16" s="456">
        <v>71373</v>
      </c>
      <c r="T16" s="456">
        <v>101744</v>
      </c>
      <c r="U16" s="456">
        <v>40785</v>
      </c>
      <c r="V16" s="457">
        <v>53805</v>
      </c>
    </row>
    <row r="17" spans="1:22" ht="23.25" customHeight="1">
      <c r="A17" s="427" t="s">
        <v>4</v>
      </c>
      <c r="B17" s="466">
        <f>B16/31</f>
        <v>38104.225806451614</v>
      </c>
      <c r="C17" s="466">
        <f t="shared" ref="C17:V17" si="10">C16/31</f>
        <v>155.48387096774192</v>
      </c>
      <c r="D17" s="466">
        <f t="shared" si="10"/>
        <v>1422.8387096774193</v>
      </c>
      <c r="E17" s="466">
        <f t="shared" si="10"/>
        <v>1511.2903225806451</v>
      </c>
      <c r="F17" s="466">
        <f t="shared" si="10"/>
        <v>3377.2903225806454</v>
      </c>
      <c r="G17" s="466">
        <f t="shared" si="10"/>
        <v>2231.483870967742</v>
      </c>
      <c r="H17" s="466">
        <f t="shared" si="10"/>
        <v>2962.3548387096776</v>
      </c>
      <c r="I17" s="466">
        <f t="shared" si="10"/>
        <v>1537.483870967742</v>
      </c>
      <c r="J17" s="466">
        <f t="shared" si="10"/>
        <v>1685.6129032258063</v>
      </c>
      <c r="K17" s="466">
        <f t="shared" si="10"/>
        <v>1363.7741935483871</v>
      </c>
      <c r="L17" s="466">
        <f t="shared" si="10"/>
        <v>1997.4516129032259</v>
      </c>
      <c r="M17" s="466">
        <f t="shared" si="10"/>
        <v>1633.1612903225807</v>
      </c>
      <c r="N17" s="466">
        <f t="shared" si="10"/>
        <v>2090.2903225806454</v>
      </c>
      <c r="O17" s="466">
        <f t="shared" si="10"/>
        <v>2578.516129032258</v>
      </c>
      <c r="P17" s="466">
        <f t="shared" si="10"/>
        <v>3067.4193548387098</v>
      </c>
      <c r="Q17" s="466">
        <f t="shared" si="10"/>
        <v>878.51612903225805</v>
      </c>
      <c r="R17" s="466">
        <f t="shared" si="10"/>
        <v>975.54838709677415</v>
      </c>
      <c r="S17" s="466">
        <f t="shared" si="10"/>
        <v>2302.3548387096776</v>
      </c>
      <c r="T17" s="466">
        <f t="shared" si="10"/>
        <v>3282.0645161290322</v>
      </c>
      <c r="U17" s="466">
        <f t="shared" si="10"/>
        <v>1315.6451612903227</v>
      </c>
      <c r="V17" s="470">
        <f t="shared" si="10"/>
        <v>1735.6451612903227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0.40804889136841138</v>
      </c>
      <c r="D18" s="453">
        <f t="shared" ref="D18:R18" si="11">D17/$B$17*100</f>
        <v>3.7340706432526747</v>
      </c>
      <c r="E18" s="453">
        <f t="shared" si="11"/>
        <v>3.9662013611224221</v>
      </c>
      <c r="F18" s="453">
        <f t="shared" si="11"/>
        <v>8.8632960022214125</v>
      </c>
      <c r="G18" s="453">
        <f t="shared" si="11"/>
        <v>5.8562635081537824</v>
      </c>
      <c r="H18" s="453">
        <f t="shared" si="11"/>
        <v>7.7743472699243421</v>
      </c>
      <c r="I18" s="453">
        <f t="shared" si="11"/>
        <v>4.0349432075521214</v>
      </c>
      <c r="J18" s="453">
        <f t="shared" si="11"/>
        <v>4.4236902011545576</v>
      </c>
      <c r="K18" s="453">
        <f t="shared" si="11"/>
        <v>3.5790628590004836</v>
      </c>
      <c r="L18" s="453">
        <f t="shared" si="11"/>
        <v>5.2420737349426147</v>
      </c>
      <c r="M18" s="453">
        <f t="shared" si="11"/>
        <v>4.2860371934024766</v>
      </c>
      <c r="N18" s="453">
        <f t="shared" si="11"/>
        <v>5.4857178655148742</v>
      </c>
      <c r="O18" s="453">
        <f t="shared" si="11"/>
        <v>6.7670083159009531</v>
      </c>
      <c r="P18" s="453">
        <f t="shared" si="11"/>
        <v>8.0500765726602168</v>
      </c>
      <c r="Q18" s="453">
        <f t="shared" si="11"/>
        <v>2.3055608936778662</v>
      </c>
      <c r="R18" s="453">
        <f t="shared" si="11"/>
        <v>2.5602104922745847</v>
      </c>
      <c r="S18" s="453">
        <f>S17/$B$17*100</f>
        <v>6.0422559177671431</v>
      </c>
      <c r="T18" s="453">
        <f>T17/$B$17*100</f>
        <v>8.6133872206198454</v>
      </c>
      <c r="U18" s="453">
        <f>U17/$B$17*100</f>
        <v>3.4527539490582284</v>
      </c>
      <c r="V18" s="455">
        <f>V17/$B$17*100</f>
        <v>4.5549939004309907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sqref="A1:IV18"/>
    </sheetView>
  </sheetViews>
  <sheetFormatPr defaultRowHeight="13.5"/>
  <sheetData>
    <row r="1" spans="1:22" ht="25.5">
      <c r="A1" s="506" t="s">
        <v>189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7490287</v>
      </c>
      <c r="C4" s="380">
        <f>'2022.1분기'!C4+'2022.2분기'!C7</f>
        <v>28553</v>
      </c>
      <c r="D4" s="380">
        <f>'2022.1분기'!D4+'2022.2분기'!D7</f>
        <v>285702</v>
      </c>
      <c r="E4" s="380">
        <f>'2022.1분기'!E4+'2022.2분기'!E7</f>
        <v>295697</v>
      </c>
      <c r="F4" s="380">
        <f>'2022.1분기'!F4+'2022.2분기'!F7</f>
        <v>632191</v>
      </c>
      <c r="G4" s="380">
        <f>'2022.1분기'!G4+'2022.2분기'!G7</f>
        <v>456381</v>
      </c>
      <c r="H4" s="380">
        <f>'2022.1분기'!H4+'2022.2분기'!H7</f>
        <v>608398</v>
      </c>
      <c r="I4" s="380">
        <f>'2022.1분기'!I4+'2022.2분기'!I7</f>
        <v>295494</v>
      </c>
      <c r="J4" s="380">
        <f>'2022.1분기'!J4+'2022.2분기'!J7</f>
        <v>335439</v>
      </c>
      <c r="K4" s="380">
        <f>'2022.1분기'!K4+'2022.2분기'!K7</f>
        <v>271697</v>
      </c>
      <c r="L4" s="380">
        <f>'2022.1분기'!L4+'2022.2분기'!L7</f>
        <v>399524</v>
      </c>
      <c r="M4" s="380">
        <f>'2022.1분기'!M4+'2022.2분기'!M7</f>
        <v>317568</v>
      </c>
      <c r="N4" s="380">
        <f>'2022.1분기'!N4+'2022.2분기'!N7</f>
        <v>399262</v>
      </c>
      <c r="O4" s="380">
        <f>'2022.1분기'!O4+'2022.2분기'!O7</f>
        <v>494104</v>
      </c>
      <c r="P4" s="380">
        <f>'2022.1분기'!P4+'2022.2분기'!P7</f>
        <v>607887</v>
      </c>
      <c r="Q4" s="380">
        <f>'2022.1분기'!Q4+'2022.2분기'!Q7</f>
        <v>180554</v>
      </c>
      <c r="R4" s="380">
        <f>'2022.1분기'!R4+'2022.2분기'!R7</f>
        <v>193148</v>
      </c>
      <c r="S4" s="380">
        <f>'2022.1분기'!S4+'2022.2분기'!S7</f>
        <v>429354</v>
      </c>
      <c r="T4" s="380">
        <f>'2022.1분기'!T4+'2022.2분기'!T7</f>
        <v>689825</v>
      </c>
      <c r="U4" s="380">
        <f>'2022.1분기'!U4+'2022.2분기'!U7</f>
        <v>249693</v>
      </c>
      <c r="V4" s="381">
        <f>'2022.1분기'!V4+'2022.2분기'!V7</f>
        <v>319816</v>
      </c>
    </row>
    <row r="5" spans="1:22" ht="23.25" customHeight="1">
      <c r="A5" s="387" t="s">
        <v>4</v>
      </c>
      <c r="B5" s="433">
        <f>B4/181</f>
        <v>41382.801104972379</v>
      </c>
      <c r="C5" s="433">
        <f>C4/181</f>
        <v>157.75138121546962</v>
      </c>
      <c r="D5" s="433">
        <f t="shared" ref="D5:V5" si="0">D4/181</f>
        <v>1578.46408839779</v>
      </c>
      <c r="E5" s="433">
        <f t="shared" si="0"/>
        <v>1633.6850828729282</v>
      </c>
      <c r="F5" s="433">
        <f t="shared" si="0"/>
        <v>3492.767955801105</v>
      </c>
      <c r="G5" s="433">
        <f t="shared" si="0"/>
        <v>2521.441988950276</v>
      </c>
      <c r="H5" s="433">
        <f t="shared" si="0"/>
        <v>3361.314917127072</v>
      </c>
      <c r="I5" s="433">
        <f t="shared" si="0"/>
        <v>1632.5635359116022</v>
      </c>
      <c r="J5" s="433">
        <f t="shared" si="0"/>
        <v>1853.2541436464089</v>
      </c>
      <c r="K5" s="433">
        <f t="shared" si="0"/>
        <v>1501.0883977900553</v>
      </c>
      <c r="L5" s="433">
        <f t="shared" si="0"/>
        <v>2207.314917127072</v>
      </c>
      <c r="M5" s="433">
        <f t="shared" si="0"/>
        <v>1754.5193370165746</v>
      </c>
      <c r="N5" s="433">
        <f t="shared" si="0"/>
        <v>2205.8674033149173</v>
      </c>
      <c r="O5" s="433">
        <f t="shared" si="0"/>
        <v>2729.8563535911603</v>
      </c>
      <c r="P5" s="433">
        <f t="shared" si="0"/>
        <v>3358.4917127071822</v>
      </c>
      <c r="Q5" s="433">
        <f t="shared" si="0"/>
        <v>997.53591160220992</v>
      </c>
      <c r="R5" s="433">
        <f t="shared" si="0"/>
        <v>1067.1160220994475</v>
      </c>
      <c r="S5" s="433">
        <f t="shared" si="0"/>
        <v>2372.1215469613257</v>
      </c>
      <c r="T5" s="433">
        <f t="shared" si="0"/>
        <v>3811.1878453038676</v>
      </c>
      <c r="U5" s="433">
        <f t="shared" si="0"/>
        <v>1379.5193370165746</v>
      </c>
      <c r="V5" s="435">
        <f t="shared" si="0"/>
        <v>1766.9392265193371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0.38120034652877782</v>
      </c>
      <c r="D6" s="384">
        <f>D5/$B$5*100</f>
        <v>3.8142997724920282</v>
      </c>
      <c r="E6" s="384">
        <f t="shared" ref="E6:V6" si="1">E5/$B$5*100</f>
        <v>3.9477392521808574</v>
      </c>
      <c r="F6" s="384">
        <f>F5/$B$5*100</f>
        <v>8.4401438823372192</v>
      </c>
      <c r="G6" s="384">
        <f t="shared" si="1"/>
        <v>6.0929708033884404</v>
      </c>
      <c r="H6" s="384">
        <f t="shared" si="1"/>
        <v>8.1224925026237305</v>
      </c>
      <c r="I6" s="384">
        <f t="shared" si="1"/>
        <v>3.9450290756549116</v>
      </c>
      <c r="J6" s="384">
        <f t="shared" si="1"/>
        <v>4.4783197225954092</v>
      </c>
      <c r="K6" s="384">
        <f t="shared" si="1"/>
        <v>3.6273242934483014</v>
      </c>
      <c r="L6" s="384">
        <f t="shared" si="1"/>
        <v>5.3338944155277357</v>
      </c>
      <c r="M6" s="384">
        <f t="shared" si="1"/>
        <v>4.2397307339491794</v>
      </c>
      <c r="N6" s="384">
        <f t="shared" si="1"/>
        <v>5.3303965522282395</v>
      </c>
      <c r="O6" s="384">
        <f t="shared" si="1"/>
        <v>6.5965963653996162</v>
      </c>
      <c r="P6" s="384">
        <f t="shared" si="1"/>
        <v>8.1156703341273833</v>
      </c>
      <c r="Q6" s="384">
        <f t="shared" si="1"/>
        <v>2.4105084357915789</v>
      </c>
      <c r="R6" s="384">
        <f t="shared" si="1"/>
        <v>2.5786461853864875</v>
      </c>
      <c r="S6" s="384">
        <f t="shared" si="1"/>
        <v>5.7321435079857412</v>
      </c>
      <c r="T6" s="384">
        <f t="shared" si="1"/>
        <v>9.2095937044868901</v>
      </c>
      <c r="U6" s="384">
        <f t="shared" si="1"/>
        <v>3.33355717878367</v>
      </c>
      <c r="V6" s="385">
        <f t="shared" si="1"/>
        <v>4.2697429350837961</v>
      </c>
    </row>
    <row r="7" spans="1:22" ht="23.25" customHeight="1" thickTop="1">
      <c r="A7" s="322" t="s">
        <v>70</v>
      </c>
      <c r="B7" s="323">
        <f>B10+B13+B16</f>
        <v>4111744</v>
      </c>
      <c r="C7" s="392">
        <f>C10+C13+C16</f>
        <v>15730</v>
      </c>
      <c r="D7" s="392">
        <f t="shared" ref="D7:U7" si="2">D10+D13+D16</f>
        <v>156266</v>
      </c>
      <c r="E7" s="392">
        <f t="shared" si="2"/>
        <v>164995</v>
      </c>
      <c r="F7" s="392">
        <f t="shared" si="2"/>
        <v>352768</v>
      </c>
      <c r="G7" s="392">
        <f t="shared" si="2"/>
        <v>250209</v>
      </c>
      <c r="H7" s="392">
        <f t="shared" si="2"/>
        <v>332447</v>
      </c>
      <c r="I7" s="392">
        <f t="shared" si="2"/>
        <v>164036</v>
      </c>
      <c r="J7" s="392">
        <f t="shared" si="2"/>
        <v>180587</v>
      </c>
      <c r="K7" s="392">
        <f t="shared" si="2"/>
        <v>147082</v>
      </c>
      <c r="L7" s="392">
        <f t="shared" si="2"/>
        <v>217945</v>
      </c>
      <c r="M7" s="392">
        <f t="shared" si="2"/>
        <v>172369</v>
      </c>
      <c r="N7" s="392">
        <f t="shared" si="2"/>
        <v>217602</v>
      </c>
      <c r="O7" s="392">
        <f t="shared" si="2"/>
        <v>269054</v>
      </c>
      <c r="P7" s="392">
        <f t="shared" si="2"/>
        <v>328087</v>
      </c>
      <c r="Q7" s="392">
        <f t="shared" si="2"/>
        <v>103493</v>
      </c>
      <c r="R7" s="392">
        <f t="shared" si="2"/>
        <v>103531</v>
      </c>
      <c r="S7" s="392">
        <f t="shared" si="2"/>
        <v>237243</v>
      </c>
      <c r="T7" s="392">
        <f t="shared" si="2"/>
        <v>390555</v>
      </c>
      <c r="U7" s="392">
        <f t="shared" si="2"/>
        <v>137993</v>
      </c>
      <c r="V7" s="471">
        <f>V10+V13+V16</f>
        <v>169752</v>
      </c>
    </row>
    <row r="8" spans="1:22" ht="23.25" customHeight="1">
      <c r="A8" s="306" t="s">
        <v>4</v>
      </c>
      <c r="B8" s="360">
        <f>B7/91</f>
        <v>45184</v>
      </c>
      <c r="C8" s="360">
        <f>C7/91</f>
        <v>172.85714285714286</v>
      </c>
      <c r="D8" s="360">
        <f t="shared" ref="D8:V8" si="3">D7/91</f>
        <v>1717.2087912087911</v>
      </c>
      <c r="E8" s="360">
        <f t="shared" si="3"/>
        <v>1813.131868131868</v>
      </c>
      <c r="F8" s="360">
        <f t="shared" si="3"/>
        <v>3876.5714285714284</v>
      </c>
      <c r="G8" s="360">
        <f t="shared" si="3"/>
        <v>2749.5494505494507</v>
      </c>
      <c r="H8" s="360">
        <f t="shared" si="3"/>
        <v>3653.2637362637361</v>
      </c>
      <c r="I8" s="360">
        <f t="shared" si="3"/>
        <v>1802.5934065934066</v>
      </c>
      <c r="J8" s="360">
        <f t="shared" si="3"/>
        <v>1984.4725274725274</v>
      </c>
      <c r="K8" s="360">
        <f t="shared" si="3"/>
        <v>1616.2857142857142</v>
      </c>
      <c r="L8" s="360">
        <f t="shared" si="3"/>
        <v>2395</v>
      </c>
      <c r="M8" s="360">
        <f t="shared" si="3"/>
        <v>1894.1648351648353</v>
      </c>
      <c r="N8" s="360">
        <f t="shared" si="3"/>
        <v>2391.2307692307691</v>
      </c>
      <c r="O8" s="360">
        <f t="shared" si="3"/>
        <v>2956.6373626373625</v>
      </c>
      <c r="P8" s="360">
        <f t="shared" si="3"/>
        <v>3605.3516483516482</v>
      </c>
      <c r="Q8" s="360">
        <f t="shared" si="3"/>
        <v>1137.2857142857142</v>
      </c>
      <c r="R8" s="360">
        <f t="shared" si="3"/>
        <v>1137.7032967032967</v>
      </c>
      <c r="S8" s="360">
        <f t="shared" si="3"/>
        <v>2607.065934065934</v>
      </c>
      <c r="T8" s="360">
        <f t="shared" si="3"/>
        <v>4291.8131868131868</v>
      </c>
      <c r="U8" s="360">
        <f t="shared" si="3"/>
        <v>1516.4065934065934</v>
      </c>
      <c r="V8" s="379">
        <f t="shared" si="3"/>
        <v>1865.4065934065934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0.38256272764063137</v>
      </c>
      <c r="D9" s="328">
        <f>D8/$B$8*100</f>
        <v>3.8004797964075583</v>
      </c>
      <c r="E9" s="328">
        <f t="shared" ref="E9:V9" si="4">E8/$B$8*100</f>
        <v>4.0127741415807989</v>
      </c>
      <c r="F9" s="328">
        <f>F8/$B$8*100</f>
        <v>8.5795224605422913</v>
      </c>
      <c r="G9" s="328">
        <f t="shared" si="4"/>
        <v>6.0852280686735361</v>
      </c>
      <c r="H9" s="328">
        <f t="shared" si="4"/>
        <v>8.0853039488839755</v>
      </c>
      <c r="I9" s="328">
        <f t="shared" si="4"/>
        <v>3.9894507051022634</v>
      </c>
      <c r="J9" s="328">
        <f t="shared" si="4"/>
        <v>4.3919806291442267</v>
      </c>
      <c r="K9" s="328">
        <f t="shared" si="4"/>
        <v>3.577119587211655</v>
      </c>
      <c r="L9" s="328">
        <f t="shared" si="4"/>
        <v>5.3005488668555243</v>
      </c>
      <c r="M9" s="328">
        <f t="shared" si="4"/>
        <v>4.1921141004887463</v>
      </c>
      <c r="N9" s="328">
        <f t="shared" si="4"/>
        <v>5.2922069078230551</v>
      </c>
      <c r="O9" s="328">
        <f t="shared" si="4"/>
        <v>6.5435494038539366</v>
      </c>
      <c r="P9" s="328">
        <f t="shared" si="4"/>
        <v>7.9792662189085704</v>
      </c>
      <c r="Q9" s="328">
        <f t="shared" si="4"/>
        <v>2.5170098138405499</v>
      </c>
      <c r="R9" s="328">
        <f t="shared" si="4"/>
        <v>2.5179339958907949</v>
      </c>
      <c r="S9" s="328">
        <f t="shared" si="4"/>
        <v>5.7698874248980481</v>
      </c>
      <c r="T9" s="328">
        <f t="shared" si="4"/>
        <v>9.4985242271892414</v>
      </c>
      <c r="U9" s="328">
        <f t="shared" si="4"/>
        <v>3.3560698331413628</v>
      </c>
      <c r="V9" s="329">
        <f t="shared" si="4"/>
        <v>4.1284671419232328</v>
      </c>
    </row>
    <row r="10" spans="1:22" ht="23.25" customHeight="1">
      <c r="A10" s="451" t="s">
        <v>30</v>
      </c>
      <c r="B10" s="462">
        <v>1297400</v>
      </c>
      <c r="C10" s="452">
        <v>5175</v>
      </c>
      <c r="D10" s="452">
        <v>48544</v>
      </c>
      <c r="E10" s="452">
        <v>52617</v>
      </c>
      <c r="F10" s="452">
        <v>113542</v>
      </c>
      <c r="G10" s="452">
        <v>74012</v>
      </c>
      <c r="H10" s="452">
        <v>101123</v>
      </c>
      <c r="I10" s="452">
        <v>51500</v>
      </c>
      <c r="J10" s="452">
        <v>57358</v>
      </c>
      <c r="K10" s="452">
        <v>46646</v>
      </c>
      <c r="L10" s="452">
        <v>68144</v>
      </c>
      <c r="M10" s="452">
        <v>54843</v>
      </c>
      <c r="N10" s="452">
        <v>69323</v>
      </c>
      <c r="O10" s="452">
        <v>88216</v>
      </c>
      <c r="P10" s="452">
        <v>104052</v>
      </c>
      <c r="Q10" s="452">
        <v>32077</v>
      </c>
      <c r="R10" s="452">
        <v>33685</v>
      </c>
      <c r="S10" s="452">
        <v>76724</v>
      </c>
      <c r="T10" s="452">
        <v>119020</v>
      </c>
      <c r="U10" s="452">
        <v>44248</v>
      </c>
      <c r="V10" s="472">
        <v>56551</v>
      </c>
    </row>
    <row r="11" spans="1:22" ht="23.25" customHeight="1">
      <c r="A11" s="427" t="s">
        <v>4</v>
      </c>
      <c r="B11" s="463">
        <f>B10/30</f>
        <v>43246.666666666664</v>
      </c>
      <c r="C11" s="463">
        <f>C10/30</f>
        <v>172.5</v>
      </c>
      <c r="D11" s="463">
        <f t="shared" ref="D11:V11" si="5">D10/30</f>
        <v>1618.1333333333334</v>
      </c>
      <c r="E11" s="463">
        <f t="shared" si="5"/>
        <v>1753.9</v>
      </c>
      <c r="F11" s="463">
        <f t="shared" si="5"/>
        <v>3784.7333333333331</v>
      </c>
      <c r="G11" s="463">
        <f t="shared" si="5"/>
        <v>2467.0666666666666</v>
      </c>
      <c r="H11" s="463">
        <f t="shared" si="5"/>
        <v>3370.7666666666669</v>
      </c>
      <c r="I11" s="463">
        <f t="shared" si="5"/>
        <v>1716.6666666666667</v>
      </c>
      <c r="J11" s="463">
        <f t="shared" si="5"/>
        <v>1911.9333333333334</v>
      </c>
      <c r="K11" s="463">
        <f t="shared" si="5"/>
        <v>1554.8666666666666</v>
      </c>
      <c r="L11" s="463">
        <f t="shared" si="5"/>
        <v>2271.4666666666667</v>
      </c>
      <c r="M11" s="463">
        <f t="shared" si="5"/>
        <v>1828.1</v>
      </c>
      <c r="N11" s="463">
        <f t="shared" si="5"/>
        <v>2310.7666666666669</v>
      </c>
      <c r="O11" s="463">
        <f t="shared" si="5"/>
        <v>2940.5333333333333</v>
      </c>
      <c r="P11" s="463">
        <f t="shared" si="5"/>
        <v>3468.4</v>
      </c>
      <c r="Q11" s="463">
        <f t="shared" si="5"/>
        <v>1069.2333333333333</v>
      </c>
      <c r="R11" s="463">
        <f t="shared" si="5"/>
        <v>1122.8333333333333</v>
      </c>
      <c r="S11" s="463">
        <f t="shared" si="5"/>
        <v>2557.4666666666667</v>
      </c>
      <c r="T11" s="463">
        <f t="shared" si="5"/>
        <v>3967.3333333333335</v>
      </c>
      <c r="U11" s="463">
        <f t="shared" si="5"/>
        <v>1474.9333333333334</v>
      </c>
      <c r="V11" s="473">
        <f t="shared" si="5"/>
        <v>1885.0333333333333</v>
      </c>
    </row>
    <row r="12" spans="1:22" ht="23.25" customHeight="1">
      <c r="A12" s="430" t="s">
        <v>5</v>
      </c>
      <c r="B12" s="464">
        <v>100</v>
      </c>
      <c r="C12" s="458">
        <f>C11/$B$11*100</f>
        <v>0.39887467242176666</v>
      </c>
      <c r="D12" s="458">
        <f t="shared" ref="D12:Q12" si="6">D11/$B$11*100</f>
        <v>3.7416371203946355</v>
      </c>
      <c r="E12" s="458">
        <f t="shared" si="6"/>
        <v>4.0555726838291974</v>
      </c>
      <c r="F12" s="458">
        <f t="shared" si="6"/>
        <v>8.7515030060120242</v>
      </c>
      <c r="G12" s="458">
        <f t="shared" si="6"/>
        <v>5.704640049329428</v>
      </c>
      <c r="H12" s="458">
        <f t="shared" si="6"/>
        <v>7.7942808694311712</v>
      </c>
      <c r="I12" s="458">
        <f t="shared" si="6"/>
        <v>3.9694774163712045</v>
      </c>
      <c r="J12" s="458">
        <f t="shared" si="6"/>
        <v>4.4209958378295058</v>
      </c>
      <c r="K12" s="458">
        <f t="shared" si="6"/>
        <v>3.5953445352242945</v>
      </c>
      <c r="L12" s="458">
        <f t="shared" si="6"/>
        <v>5.2523508555572684</v>
      </c>
      <c r="M12" s="458">
        <f t="shared" si="6"/>
        <v>4.2271466008940957</v>
      </c>
      <c r="N12" s="458">
        <f t="shared" si="6"/>
        <v>5.3432249113611849</v>
      </c>
      <c r="O12" s="458">
        <f t="shared" si="6"/>
        <v>6.799445043934023</v>
      </c>
      <c r="P12" s="458">
        <f t="shared" si="6"/>
        <v>8.0200400801603227</v>
      </c>
      <c r="Q12" s="458">
        <f t="shared" si="6"/>
        <v>2.4724063511638663</v>
      </c>
      <c r="R12" s="458">
        <f>R11/$B$11*100</f>
        <v>2.5963465392323104</v>
      </c>
      <c r="S12" s="458">
        <f>S11/$B$11*100</f>
        <v>5.9136735008478496</v>
      </c>
      <c r="T12" s="458">
        <f>T11/$B$11*100</f>
        <v>9.1737320795437025</v>
      </c>
      <c r="U12" s="458">
        <f>U11/$B$11*100</f>
        <v>3.4105133343610303</v>
      </c>
      <c r="V12" s="474">
        <f>V11/$B$11*100</f>
        <v>4.3587945121011256</v>
      </c>
    </row>
    <row r="13" spans="1:22" ht="23.25" customHeight="1">
      <c r="A13" s="425" t="s">
        <v>77</v>
      </c>
      <c r="B13" s="465">
        <v>1456102</v>
      </c>
      <c r="C13" s="456">
        <v>5388</v>
      </c>
      <c r="D13" s="456">
        <v>54088</v>
      </c>
      <c r="E13" s="456">
        <v>57996</v>
      </c>
      <c r="F13" s="456">
        <v>125890</v>
      </c>
      <c r="G13" s="456">
        <v>93811</v>
      </c>
      <c r="H13" s="456">
        <v>120863</v>
      </c>
      <c r="I13" s="456">
        <v>57310</v>
      </c>
      <c r="J13" s="456">
        <v>62837</v>
      </c>
      <c r="K13" s="456">
        <v>51293</v>
      </c>
      <c r="L13" s="456">
        <v>77233</v>
      </c>
      <c r="M13" s="456">
        <v>61189</v>
      </c>
      <c r="N13" s="456">
        <v>76877</v>
      </c>
      <c r="O13" s="456">
        <v>93539</v>
      </c>
      <c r="P13" s="456">
        <v>115329</v>
      </c>
      <c r="Q13" s="456">
        <v>34278</v>
      </c>
      <c r="R13" s="456">
        <v>36986</v>
      </c>
      <c r="S13" s="456">
        <v>84542</v>
      </c>
      <c r="T13" s="456">
        <v>140057</v>
      </c>
      <c r="U13" s="456">
        <v>48903</v>
      </c>
      <c r="V13" s="475">
        <v>57693</v>
      </c>
    </row>
    <row r="14" spans="1:22" ht="23.25" customHeight="1">
      <c r="A14" s="427" t="s">
        <v>4</v>
      </c>
      <c r="B14" s="466">
        <f>B13/31</f>
        <v>46971.032258064515</v>
      </c>
      <c r="C14" s="466">
        <f>C13/31</f>
        <v>173.80645161290323</v>
      </c>
      <c r="D14" s="466">
        <f t="shared" ref="D14:V14" si="7">D13/31</f>
        <v>1744.7741935483871</v>
      </c>
      <c r="E14" s="466">
        <f t="shared" si="7"/>
        <v>1870.8387096774193</v>
      </c>
      <c r="F14" s="466">
        <f t="shared" si="7"/>
        <v>4060.9677419354839</v>
      </c>
      <c r="G14" s="466">
        <f t="shared" si="7"/>
        <v>3026.1612903225805</v>
      </c>
      <c r="H14" s="466">
        <f t="shared" si="7"/>
        <v>3898.8064516129034</v>
      </c>
      <c r="I14" s="466">
        <f t="shared" si="7"/>
        <v>1848.7096774193549</v>
      </c>
      <c r="J14" s="466">
        <f t="shared" si="7"/>
        <v>2027</v>
      </c>
      <c r="K14" s="466">
        <f t="shared" si="7"/>
        <v>1654.6129032258063</v>
      </c>
      <c r="L14" s="466">
        <f t="shared" si="7"/>
        <v>2491.3870967741937</v>
      </c>
      <c r="M14" s="466">
        <f t="shared" si="7"/>
        <v>1973.8387096774193</v>
      </c>
      <c r="N14" s="466">
        <f t="shared" si="7"/>
        <v>2479.9032258064517</v>
      </c>
      <c r="O14" s="466">
        <f t="shared" si="7"/>
        <v>3017.3870967741937</v>
      </c>
      <c r="P14" s="466">
        <f t="shared" si="7"/>
        <v>3720.2903225806454</v>
      </c>
      <c r="Q14" s="466">
        <f t="shared" si="7"/>
        <v>1105.741935483871</v>
      </c>
      <c r="R14" s="466">
        <f t="shared" si="7"/>
        <v>1193.0967741935483</v>
      </c>
      <c r="S14" s="466">
        <f t="shared" si="7"/>
        <v>2727.1612903225805</v>
      </c>
      <c r="T14" s="466">
        <f t="shared" si="7"/>
        <v>4517.9677419354839</v>
      </c>
      <c r="U14" s="466">
        <f t="shared" si="7"/>
        <v>1577.516129032258</v>
      </c>
      <c r="V14" s="476">
        <f t="shared" si="7"/>
        <v>1861.0645161290322</v>
      </c>
    </row>
    <row r="15" spans="1:22" ht="23.25" customHeight="1">
      <c r="A15" s="430" t="s">
        <v>5</v>
      </c>
      <c r="B15" s="467">
        <v>100</v>
      </c>
      <c r="C15" s="460">
        <f>C14/$B$14*100</f>
        <v>0.37002902269209165</v>
      </c>
      <c r="D15" s="460">
        <f t="shared" ref="D15:R15" si="8">D14/$B$14*100</f>
        <v>3.7145749404918065</v>
      </c>
      <c r="E15" s="460">
        <f t="shared" si="8"/>
        <v>3.9829627320064112</v>
      </c>
      <c r="F15" s="460">
        <f t="shared" si="8"/>
        <v>8.645685535766038</v>
      </c>
      <c r="G15" s="460">
        <f t="shared" si="8"/>
        <v>6.4426118499940248</v>
      </c>
      <c r="H15" s="460">
        <f t="shared" si="8"/>
        <v>8.3004487323003477</v>
      </c>
      <c r="I15" s="460">
        <f t="shared" si="8"/>
        <v>3.9358506478254958</v>
      </c>
      <c r="J15" s="460">
        <f t="shared" si="8"/>
        <v>4.3154257050673648</v>
      </c>
      <c r="K15" s="460">
        <f t="shared" si="8"/>
        <v>3.5226241018829723</v>
      </c>
      <c r="L15" s="460">
        <f t="shared" si="8"/>
        <v>5.3040927077910753</v>
      </c>
      <c r="M15" s="460">
        <f t="shared" si="8"/>
        <v>4.2022468206210828</v>
      </c>
      <c r="N15" s="460">
        <f t="shared" si="8"/>
        <v>5.2796438711024365</v>
      </c>
      <c r="O15" s="460">
        <f t="shared" si="8"/>
        <v>6.4239318399397849</v>
      </c>
      <c r="P15" s="460">
        <f t="shared" si="8"/>
        <v>7.9203929395056116</v>
      </c>
      <c r="Q15" s="460">
        <f t="shared" si="8"/>
        <v>2.354093325879643</v>
      </c>
      <c r="R15" s="460">
        <f t="shared" si="8"/>
        <v>2.5400693083314216</v>
      </c>
      <c r="S15" s="460">
        <f>S14/$B$14*100</f>
        <v>5.8060493014912415</v>
      </c>
      <c r="T15" s="460">
        <f>T14/$B$14*100</f>
        <v>9.6186256182602605</v>
      </c>
      <c r="U15" s="460">
        <f>U14/$B$14*100</f>
        <v>3.358487248832843</v>
      </c>
      <c r="V15" s="477">
        <f>V14/$B$14*100</f>
        <v>3.9621537502180475</v>
      </c>
    </row>
    <row r="16" spans="1:22" ht="23.25" customHeight="1">
      <c r="A16" s="425" t="s">
        <v>80</v>
      </c>
      <c r="B16" s="465">
        <v>1358242</v>
      </c>
      <c r="C16" s="456">
        <v>5167</v>
      </c>
      <c r="D16" s="456">
        <v>53634</v>
      </c>
      <c r="E16" s="456">
        <v>54382</v>
      </c>
      <c r="F16" s="456">
        <v>113336</v>
      </c>
      <c r="G16" s="456">
        <v>82386</v>
      </c>
      <c r="H16" s="456">
        <v>110461</v>
      </c>
      <c r="I16" s="456">
        <v>55226</v>
      </c>
      <c r="J16" s="456">
        <v>60392</v>
      </c>
      <c r="K16" s="456">
        <v>49143</v>
      </c>
      <c r="L16" s="456">
        <v>72568</v>
      </c>
      <c r="M16" s="456">
        <v>56337</v>
      </c>
      <c r="N16" s="456">
        <v>71402</v>
      </c>
      <c r="O16" s="456">
        <v>87299</v>
      </c>
      <c r="P16" s="456">
        <v>108706</v>
      </c>
      <c r="Q16" s="456">
        <v>37138</v>
      </c>
      <c r="R16" s="456">
        <v>32860</v>
      </c>
      <c r="S16" s="456">
        <v>75977</v>
      </c>
      <c r="T16" s="456">
        <v>131478</v>
      </c>
      <c r="U16" s="456">
        <v>44842</v>
      </c>
      <c r="V16" s="475">
        <v>55508</v>
      </c>
    </row>
    <row r="17" spans="1:22" ht="23.25" customHeight="1">
      <c r="A17" s="427" t="s">
        <v>4</v>
      </c>
      <c r="B17" s="466">
        <f>B16/30</f>
        <v>45274.73333333333</v>
      </c>
      <c r="C17" s="466">
        <f>C16/30</f>
        <v>172.23333333333332</v>
      </c>
      <c r="D17" s="466">
        <f t="shared" ref="D17:V17" si="9">D16/30</f>
        <v>1787.8</v>
      </c>
      <c r="E17" s="466">
        <f t="shared" si="9"/>
        <v>1812.7333333333333</v>
      </c>
      <c r="F17" s="466">
        <f t="shared" si="9"/>
        <v>3777.8666666666668</v>
      </c>
      <c r="G17" s="466">
        <f t="shared" si="9"/>
        <v>2746.2</v>
      </c>
      <c r="H17" s="466">
        <f t="shared" si="9"/>
        <v>3682.0333333333333</v>
      </c>
      <c r="I17" s="466">
        <f t="shared" si="9"/>
        <v>1840.8666666666666</v>
      </c>
      <c r="J17" s="466">
        <f t="shared" si="9"/>
        <v>2013.0666666666666</v>
      </c>
      <c r="K17" s="466">
        <f t="shared" si="9"/>
        <v>1638.1</v>
      </c>
      <c r="L17" s="466">
        <f t="shared" si="9"/>
        <v>2418.9333333333334</v>
      </c>
      <c r="M17" s="466">
        <f t="shared" si="9"/>
        <v>1877.9</v>
      </c>
      <c r="N17" s="466">
        <f t="shared" si="9"/>
        <v>2380.0666666666666</v>
      </c>
      <c r="O17" s="466">
        <f t="shared" si="9"/>
        <v>2909.9666666666667</v>
      </c>
      <c r="P17" s="466">
        <f t="shared" si="9"/>
        <v>3623.5333333333333</v>
      </c>
      <c r="Q17" s="466">
        <f t="shared" si="9"/>
        <v>1237.9333333333334</v>
      </c>
      <c r="R17" s="466">
        <f t="shared" si="9"/>
        <v>1095.3333333333333</v>
      </c>
      <c r="S17" s="466">
        <f t="shared" si="9"/>
        <v>2532.5666666666666</v>
      </c>
      <c r="T17" s="466">
        <f t="shared" si="9"/>
        <v>4382.6000000000004</v>
      </c>
      <c r="U17" s="466">
        <f t="shared" si="9"/>
        <v>1494.7333333333333</v>
      </c>
      <c r="V17" s="476">
        <f t="shared" si="9"/>
        <v>1850.2666666666667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0.38041821707766366</v>
      </c>
      <c r="D18" s="453">
        <f t="shared" ref="D18:R18" si="10">D17/$B$17*100</f>
        <v>3.9487808505406257</v>
      </c>
      <c r="E18" s="453">
        <f t="shared" si="10"/>
        <v>4.0038520381493132</v>
      </c>
      <c r="F18" s="453">
        <f t="shared" si="10"/>
        <v>8.3443156668693792</v>
      </c>
      <c r="G18" s="453">
        <f t="shared" si="10"/>
        <v>6.0656348426863547</v>
      </c>
      <c r="H18" s="453">
        <f t="shared" si="10"/>
        <v>8.1326449925712812</v>
      </c>
      <c r="I18" s="453">
        <f t="shared" si="10"/>
        <v>4.0659911856649993</v>
      </c>
      <c r="J18" s="453">
        <f t="shared" si="10"/>
        <v>4.4463357781602983</v>
      </c>
      <c r="K18" s="453">
        <f t="shared" si="10"/>
        <v>3.6181328511414019</v>
      </c>
      <c r="L18" s="453">
        <f t="shared" si="10"/>
        <v>5.3427886930311388</v>
      </c>
      <c r="M18" s="453">
        <f t="shared" si="10"/>
        <v>4.1477880966720218</v>
      </c>
      <c r="N18" s="453">
        <f t="shared" si="10"/>
        <v>5.2569424299940657</v>
      </c>
      <c r="O18" s="453">
        <f t="shared" si="10"/>
        <v>6.4273524158434219</v>
      </c>
      <c r="P18" s="453">
        <f t="shared" si="10"/>
        <v>8.0034338505214837</v>
      </c>
      <c r="Q18" s="453">
        <f t="shared" si="10"/>
        <v>2.7342697398549007</v>
      </c>
      <c r="R18" s="453">
        <f t="shared" si="10"/>
        <v>2.4193037764993277</v>
      </c>
      <c r="S18" s="453">
        <f>S17/$B$17*100</f>
        <v>5.5937748943119123</v>
      </c>
      <c r="T18" s="453">
        <f>T17/$B$17*100</f>
        <v>9.6800128401271657</v>
      </c>
      <c r="U18" s="453">
        <f>U17/$B$17*100</f>
        <v>3.3014735223914444</v>
      </c>
      <c r="V18" s="478">
        <f>V17/$B$17*100</f>
        <v>4.0867533178918043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sqref="A1:IV18"/>
    </sheetView>
  </sheetViews>
  <sheetFormatPr defaultRowHeight="13.5"/>
  <sheetData>
    <row r="1" spans="1:22" ht="25.5">
      <c r="A1" s="506" t="s">
        <v>190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11400734</v>
      </c>
      <c r="C4" s="380">
        <f>'2022.1분기'!C4+'2022.2분기'!C7+'2022.3분기'!C7</f>
        <v>43042</v>
      </c>
      <c r="D4" s="380">
        <f>'2022.1분기'!D4+'2022.2분기'!D7+'2022.3분기'!D7</f>
        <v>447169</v>
      </c>
      <c r="E4" s="380">
        <f>'2022.1분기'!E4+'2022.2분기'!E7+'2022.3분기'!E7</f>
        <v>448551</v>
      </c>
      <c r="F4" s="380">
        <f>'2022.1분기'!F4+'2022.2분기'!F7+'2022.3분기'!F7</f>
        <v>953855</v>
      </c>
      <c r="G4" s="380">
        <f>'2022.1분기'!G4+'2022.2분기'!G7+'2022.3분기'!G7</f>
        <v>701320</v>
      </c>
      <c r="H4" s="380">
        <f>'2022.1분기'!H4+'2022.2분기'!H7+'2022.3분기'!H7</f>
        <v>931707</v>
      </c>
      <c r="I4" s="380">
        <f>'2022.1분기'!I4+'2022.2분기'!I7+'2022.3분기'!I7</f>
        <v>450584</v>
      </c>
      <c r="J4" s="380">
        <f>'2022.1분기'!J4+'2022.2분기'!J7+'2022.3분기'!J7</f>
        <v>510705</v>
      </c>
      <c r="K4" s="380">
        <f>'2022.1분기'!K4+'2022.2분기'!K7+'2022.3분기'!K7</f>
        <v>413455</v>
      </c>
      <c r="L4" s="380">
        <f>'2022.1분기'!L4+'2022.2분기'!L7+'2022.3분기'!L7</f>
        <v>608562</v>
      </c>
      <c r="M4" s="380">
        <f>'2022.1분기'!M4+'2022.2분기'!M7+'2022.3분기'!M7</f>
        <v>481728</v>
      </c>
      <c r="N4" s="380">
        <f>'2022.1분기'!N4+'2022.2분기'!N7+'2022.3분기'!N7</f>
        <v>601725</v>
      </c>
      <c r="O4" s="380">
        <f>'2022.1분기'!O4+'2022.2분기'!O7+'2022.3분기'!O7</f>
        <v>740291</v>
      </c>
      <c r="P4" s="380">
        <f>'2022.1분기'!P4+'2022.2분기'!P7+'2022.3분기'!P7</f>
        <v>919386</v>
      </c>
      <c r="Q4" s="380">
        <f>'2022.1분기'!Q4+'2022.2분기'!Q7+'2022.3분기'!Q7</f>
        <v>282188</v>
      </c>
      <c r="R4" s="380">
        <f>'2022.1분기'!R4+'2022.2분기'!R7+'2022.3분기'!R7</f>
        <v>283884</v>
      </c>
      <c r="S4" s="380">
        <f>'2022.1분기'!S4+'2022.2분기'!S7+'2022.3분기'!S7</f>
        <v>645378</v>
      </c>
      <c r="T4" s="380">
        <f>'2022.1분기'!T4+'2022.2분기'!T7+'2022.3분기'!T7</f>
        <v>1075645</v>
      </c>
      <c r="U4" s="380">
        <f>'2022.1분기'!U4+'2022.2분기'!U7+'2022.3분기'!U7</f>
        <v>380140</v>
      </c>
      <c r="V4" s="381">
        <f>'2022.1분기'!V4+'2022.2분기'!V7+'2022.3분기'!V7</f>
        <v>481419</v>
      </c>
    </row>
    <row r="5" spans="1:22" ht="23.25" customHeight="1">
      <c r="A5" s="387" t="s">
        <v>4</v>
      </c>
      <c r="B5" s="433">
        <f>B4/273</f>
        <v>41760.930402930404</v>
      </c>
      <c r="C5" s="433">
        <f>C4/273</f>
        <v>157.66300366300365</v>
      </c>
      <c r="D5" s="433">
        <f t="shared" ref="D5:K5" si="0">D4/273</f>
        <v>1637.981684981685</v>
      </c>
      <c r="E5" s="433">
        <f t="shared" si="0"/>
        <v>1643.0439560439561</v>
      </c>
      <c r="F5" s="433">
        <f t="shared" si="0"/>
        <v>3493.9743589743589</v>
      </c>
      <c r="G5" s="433">
        <f t="shared" si="0"/>
        <v>2568.9377289377289</v>
      </c>
      <c r="H5" s="433">
        <f t="shared" si="0"/>
        <v>3412.8461538461538</v>
      </c>
      <c r="I5" s="433">
        <f t="shared" si="0"/>
        <v>1650.4908424908424</v>
      </c>
      <c r="J5" s="433">
        <f t="shared" si="0"/>
        <v>1870.7142857142858</v>
      </c>
      <c r="K5" s="433">
        <f t="shared" si="0"/>
        <v>1514.4871794871794</v>
      </c>
      <c r="L5" s="433">
        <f t="shared" ref="L5:V5" si="1">L4/273</f>
        <v>2229.164835164835</v>
      </c>
      <c r="M5" s="433">
        <f t="shared" si="1"/>
        <v>1764.5714285714287</v>
      </c>
      <c r="N5" s="433">
        <f t="shared" si="1"/>
        <v>2204.1208791208792</v>
      </c>
      <c r="O5" s="433">
        <f t="shared" si="1"/>
        <v>2711.6886446886447</v>
      </c>
      <c r="P5" s="433">
        <f t="shared" si="1"/>
        <v>3367.7142857142858</v>
      </c>
      <c r="Q5" s="433">
        <f t="shared" si="1"/>
        <v>1033.6556776556777</v>
      </c>
      <c r="R5" s="433">
        <f t="shared" si="1"/>
        <v>1039.868131868132</v>
      </c>
      <c r="S5" s="433">
        <f t="shared" si="1"/>
        <v>2364.0219780219782</v>
      </c>
      <c r="T5" s="433">
        <f t="shared" si="1"/>
        <v>3940.0915750915751</v>
      </c>
      <c r="U5" s="433">
        <f t="shared" si="1"/>
        <v>1392.4542124542124</v>
      </c>
      <c r="V5" s="435">
        <f t="shared" si="1"/>
        <v>1763.4395604395604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0.37753709541859315</v>
      </c>
      <c r="D6" s="384">
        <f>D5/$B$5*100</f>
        <v>3.9222825477728014</v>
      </c>
      <c r="E6" s="384">
        <f t="shared" ref="E6:V6" si="2">E5/$B$5*100</f>
        <v>3.9344045743019702</v>
      </c>
      <c r="F6" s="384">
        <f>F5/$B$5*100</f>
        <v>8.3666104305214031</v>
      </c>
      <c r="G6" s="384">
        <f t="shared" si="2"/>
        <v>6.1515337521250828</v>
      </c>
      <c r="H6" s="384">
        <f t="shared" si="2"/>
        <v>8.1723422369121135</v>
      </c>
      <c r="I6" s="384">
        <f t="shared" si="2"/>
        <v>3.9522367594928531</v>
      </c>
      <c r="J6" s="384">
        <f t="shared" si="2"/>
        <v>4.479579998971996</v>
      </c>
      <c r="K6" s="384">
        <f t="shared" si="2"/>
        <v>3.6265647457435635</v>
      </c>
      <c r="L6" s="384">
        <f t="shared" si="2"/>
        <v>5.337919470798985</v>
      </c>
      <c r="M6" s="384">
        <f t="shared" si="2"/>
        <v>4.2254121532876745</v>
      </c>
      <c r="N6" s="384">
        <f t="shared" si="2"/>
        <v>5.2779496478033785</v>
      </c>
      <c r="O6" s="384">
        <f t="shared" si="2"/>
        <v>6.4933626203365495</v>
      </c>
      <c r="P6" s="384">
        <f t="shared" si="2"/>
        <v>8.0642702478629875</v>
      </c>
      <c r="Q6" s="384">
        <f t="shared" si="2"/>
        <v>2.4751739668691508</v>
      </c>
      <c r="R6" s="384">
        <f t="shared" si="2"/>
        <v>2.4900502020308521</v>
      </c>
      <c r="S6" s="384">
        <f t="shared" si="2"/>
        <v>5.6608460472808151</v>
      </c>
      <c r="T6" s="384">
        <f t="shared" si="2"/>
        <v>9.4348749826107685</v>
      </c>
      <c r="U6" s="384">
        <f t="shared" si="2"/>
        <v>3.3343467183779572</v>
      </c>
      <c r="V6" s="385">
        <f t="shared" si="2"/>
        <v>4.2227018014805013</v>
      </c>
    </row>
    <row r="7" spans="1:22" ht="23.25" customHeight="1" thickTop="1">
      <c r="A7" s="322" t="s">
        <v>70</v>
      </c>
      <c r="B7" s="323">
        <f>B10+B13+B16</f>
        <v>3910447</v>
      </c>
      <c r="C7" s="392">
        <f>C10+C13+C16</f>
        <v>14489</v>
      </c>
      <c r="D7" s="392">
        <f t="shared" ref="D7:U7" si="3">D10+D13+D16</f>
        <v>161467</v>
      </c>
      <c r="E7" s="392">
        <f t="shared" si="3"/>
        <v>152854</v>
      </c>
      <c r="F7" s="392">
        <f t="shared" si="3"/>
        <v>321664</v>
      </c>
      <c r="G7" s="392">
        <f t="shared" si="3"/>
        <v>244939</v>
      </c>
      <c r="H7" s="392">
        <f t="shared" si="3"/>
        <v>323309</v>
      </c>
      <c r="I7" s="392">
        <f t="shared" si="3"/>
        <v>155090</v>
      </c>
      <c r="J7" s="392">
        <f t="shared" si="3"/>
        <v>175266</v>
      </c>
      <c r="K7" s="392">
        <f t="shared" si="3"/>
        <v>141758</v>
      </c>
      <c r="L7" s="392">
        <f t="shared" si="3"/>
        <v>209038</v>
      </c>
      <c r="M7" s="392">
        <f t="shared" si="3"/>
        <v>164160</v>
      </c>
      <c r="N7" s="392">
        <f t="shared" si="3"/>
        <v>202463</v>
      </c>
      <c r="O7" s="392">
        <f t="shared" si="3"/>
        <v>246187</v>
      </c>
      <c r="P7" s="392">
        <f t="shared" si="3"/>
        <v>311499</v>
      </c>
      <c r="Q7" s="392">
        <f t="shared" si="3"/>
        <v>101634</v>
      </c>
      <c r="R7" s="392">
        <f t="shared" si="3"/>
        <v>90736</v>
      </c>
      <c r="S7" s="392">
        <f t="shared" si="3"/>
        <v>216024</v>
      </c>
      <c r="T7" s="392">
        <f t="shared" si="3"/>
        <v>385820</v>
      </c>
      <c r="U7" s="392">
        <f t="shared" si="3"/>
        <v>130447</v>
      </c>
      <c r="V7" s="471">
        <f>V10+V13+V16</f>
        <v>161603</v>
      </c>
    </row>
    <row r="8" spans="1:22" ht="23.25" customHeight="1">
      <c r="A8" s="306" t="s">
        <v>4</v>
      </c>
      <c r="B8" s="360">
        <f>B7/91</f>
        <v>42971.945054945056</v>
      </c>
      <c r="C8" s="360">
        <f>C7/91</f>
        <v>159.21978021978023</v>
      </c>
      <c r="D8" s="360">
        <f t="shared" ref="D8:V8" si="4">D7/91</f>
        <v>1774.3626373626373</v>
      </c>
      <c r="E8" s="360">
        <f t="shared" si="4"/>
        <v>1679.7142857142858</v>
      </c>
      <c r="F8" s="360">
        <f t="shared" si="4"/>
        <v>3534.7692307692309</v>
      </c>
      <c r="G8" s="360">
        <f t="shared" si="4"/>
        <v>2691.6373626373625</v>
      </c>
      <c r="H8" s="360">
        <f t="shared" si="4"/>
        <v>3552.8461538461538</v>
      </c>
      <c r="I8" s="360">
        <f t="shared" si="4"/>
        <v>1704.2857142857142</v>
      </c>
      <c r="J8" s="360">
        <f t="shared" si="4"/>
        <v>1926</v>
      </c>
      <c r="K8" s="360">
        <f t="shared" si="4"/>
        <v>1557.7802197802198</v>
      </c>
      <c r="L8" s="360">
        <f t="shared" si="4"/>
        <v>2297.1208791208792</v>
      </c>
      <c r="M8" s="360">
        <f t="shared" si="4"/>
        <v>1803.9560439560439</v>
      </c>
      <c r="N8" s="360">
        <f t="shared" si="4"/>
        <v>2224.868131868132</v>
      </c>
      <c r="O8" s="360">
        <f t="shared" si="4"/>
        <v>2705.3516483516482</v>
      </c>
      <c r="P8" s="360">
        <f t="shared" si="4"/>
        <v>3423.065934065934</v>
      </c>
      <c r="Q8" s="360">
        <f t="shared" si="4"/>
        <v>1116.8571428571429</v>
      </c>
      <c r="R8" s="360">
        <f t="shared" si="4"/>
        <v>997.09890109890114</v>
      </c>
      <c r="S8" s="360">
        <f t="shared" si="4"/>
        <v>2373.8901098901097</v>
      </c>
      <c r="T8" s="360">
        <f t="shared" si="4"/>
        <v>4239.7802197802193</v>
      </c>
      <c r="U8" s="360">
        <f t="shared" si="4"/>
        <v>1433.4835164835165</v>
      </c>
      <c r="V8" s="379">
        <f t="shared" si="4"/>
        <v>1775.8571428571429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0.37052030113181439</v>
      </c>
      <c r="D9" s="328">
        <f>D8/$B$8*100</f>
        <v>4.1291187426910527</v>
      </c>
      <c r="E9" s="328">
        <f t="shared" ref="E9:V9" si="5">E8/$B$8*100</f>
        <v>3.9088625929465355</v>
      </c>
      <c r="F9" s="328">
        <f>F8/$B$8*100</f>
        <v>8.2257603798235852</v>
      </c>
      <c r="G9" s="328">
        <f t="shared" si="5"/>
        <v>6.2637084711798918</v>
      </c>
      <c r="H9" s="328">
        <f t="shared" si="5"/>
        <v>8.2678271819052913</v>
      </c>
      <c r="I9" s="328">
        <f t="shared" si="5"/>
        <v>3.9660427567487804</v>
      </c>
      <c r="J9" s="328">
        <f t="shared" si="5"/>
        <v>4.4819940022202065</v>
      </c>
      <c r="K9" s="328">
        <f t="shared" si="5"/>
        <v>3.6251098659565009</v>
      </c>
      <c r="L9" s="328">
        <f t="shared" si="5"/>
        <v>5.3456292848362352</v>
      </c>
      <c r="M9" s="328">
        <f t="shared" si="5"/>
        <v>4.1979855499895535</v>
      </c>
      <c r="N9" s="328">
        <f t="shared" si="5"/>
        <v>5.1774899391297211</v>
      </c>
      <c r="O9" s="328">
        <f t="shared" si="5"/>
        <v>6.2956229812090534</v>
      </c>
      <c r="P9" s="328">
        <f t="shared" si="5"/>
        <v>7.9658156727351122</v>
      </c>
      <c r="Q9" s="328">
        <f t="shared" si="5"/>
        <v>2.5990379104997459</v>
      </c>
      <c r="R9" s="328">
        <f t="shared" si="5"/>
        <v>2.320348543273953</v>
      </c>
      <c r="S9" s="328">
        <f t="shared" si="5"/>
        <v>5.5242789379321593</v>
      </c>
      <c r="T9" s="328">
        <f t="shared" si="5"/>
        <v>9.8663912335341699</v>
      </c>
      <c r="U9" s="328">
        <f t="shared" si="5"/>
        <v>3.335859046293173</v>
      </c>
      <c r="V9" s="329">
        <f t="shared" si="5"/>
        <v>4.1325966059634611</v>
      </c>
    </row>
    <row r="10" spans="1:22" ht="23.25" customHeight="1">
      <c r="A10" s="451" t="s">
        <v>97</v>
      </c>
      <c r="B10" s="462">
        <v>1324796</v>
      </c>
      <c r="C10" s="452">
        <v>4856</v>
      </c>
      <c r="D10" s="452">
        <v>54984</v>
      </c>
      <c r="E10" s="452">
        <v>52295</v>
      </c>
      <c r="F10" s="452">
        <v>103641</v>
      </c>
      <c r="G10" s="452">
        <v>84093</v>
      </c>
      <c r="H10" s="452">
        <v>112016</v>
      </c>
      <c r="I10" s="452">
        <v>53228</v>
      </c>
      <c r="J10" s="452">
        <v>59098</v>
      </c>
      <c r="K10" s="452">
        <v>48838</v>
      </c>
      <c r="L10" s="452">
        <v>71181</v>
      </c>
      <c r="M10" s="452">
        <v>55266</v>
      </c>
      <c r="N10" s="452">
        <v>68291</v>
      </c>
      <c r="O10" s="452">
        <v>84372</v>
      </c>
      <c r="P10" s="452">
        <v>106532</v>
      </c>
      <c r="Q10" s="452">
        <v>33256</v>
      </c>
      <c r="R10" s="452">
        <v>31174</v>
      </c>
      <c r="S10" s="452">
        <v>71853</v>
      </c>
      <c r="T10" s="452">
        <v>128497</v>
      </c>
      <c r="U10" s="452">
        <v>43684</v>
      </c>
      <c r="V10" s="472">
        <v>57641</v>
      </c>
    </row>
    <row r="11" spans="1:22" ht="23.25" customHeight="1">
      <c r="A11" s="427" t="s">
        <v>4</v>
      </c>
      <c r="B11" s="463">
        <v>42735.354838709674</v>
      </c>
      <c r="C11" s="463">
        <v>156.64516129032259</v>
      </c>
      <c r="D11" s="463">
        <v>1773.6774193548388</v>
      </c>
      <c r="E11" s="463">
        <v>1686.9354838709678</v>
      </c>
      <c r="F11" s="463">
        <v>3343.2580645161293</v>
      </c>
      <c r="G11" s="463">
        <v>2712.6774193548385</v>
      </c>
      <c r="H11" s="463">
        <v>3613.4193548387098</v>
      </c>
      <c r="I11" s="463">
        <v>1717.0322580645161</v>
      </c>
      <c r="J11" s="463">
        <v>1906.3870967741937</v>
      </c>
      <c r="K11" s="463">
        <v>1575.4193548387098</v>
      </c>
      <c r="L11" s="463">
        <v>2296.1612903225805</v>
      </c>
      <c r="M11" s="463">
        <v>1782.7741935483871</v>
      </c>
      <c r="N11" s="463">
        <v>2202.9354838709678</v>
      </c>
      <c r="O11" s="463">
        <v>2721.6774193548385</v>
      </c>
      <c r="P11" s="463">
        <v>3436.516129032258</v>
      </c>
      <c r="Q11" s="463">
        <v>1072.7741935483871</v>
      </c>
      <c r="R11" s="463">
        <v>1005.6129032258065</v>
      </c>
      <c r="S11" s="463">
        <v>2317.8387096774195</v>
      </c>
      <c r="T11" s="463">
        <v>4145.0645161290322</v>
      </c>
      <c r="U11" s="463">
        <v>1409.1612903225807</v>
      </c>
      <c r="V11" s="473">
        <v>1859.3870967741937</v>
      </c>
    </row>
    <row r="12" spans="1:22" ht="23.25" customHeight="1">
      <c r="A12" s="430" t="s">
        <v>5</v>
      </c>
      <c r="B12" s="464">
        <v>100</v>
      </c>
      <c r="C12" s="458">
        <v>0.36654700044384192</v>
      </c>
      <c r="D12" s="458">
        <v>4.1503748501656101</v>
      </c>
      <c r="E12" s="458">
        <v>3.94740020350303</v>
      </c>
      <c r="F12" s="458">
        <v>7.8231667366145423</v>
      </c>
      <c r="G12" s="458">
        <v>6.3476188031968697</v>
      </c>
      <c r="H12" s="458">
        <v>8.4553395390686568</v>
      </c>
      <c r="I12" s="458">
        <v>4.0178261407794107</v>
      </c>
      <c r="J12" s="458">
        <v>4.4609132273950101</v>
      </c>
      <c r="K12" s="458">
        <v>3.6864543673139107</v>
      </c>
      <c r="L12" s="458">
        <v>5.3729781792819429</v>
      </c>
      <c r="M12" s="458">
        <v>4.1716611463198863</v>
      </c>
      <c r="N12" s="458">
        <v>5.1548313853604633</v>
      </c>
      <c r="O12" s="458">
        <v>6.3686786493920584</v>
      </c>
      <c r="P12" s="458">
        <v>8.0413890138557189</v>
      </c>
      <c r="Q12" s="458">
        <v>2.5102732798106273</v>
      </c>
      <c r="R12" s="458">
        <v>2.3531170082035273</v>
      </c>
      <c r="S12" s="458">
        <v>5.423702970117664</v>
      </c>
      <c r="T12" s="458">
        <v>9.6993801309786569</v>
      </c>
      <c r="U12" s="458">
        <v>3.2974133376006569</v>
      </c>
      <c r="V12" s="474">
        <v>4.3509340305979185</v>
      </c>
    </row>
    <row r="13" spans="1:22" ht="23.25" customHeight="1">
      <c r="A13" s="425" t="s">
        <v>98</v>
      </c>
      <c r="B13" s="465">
        <v>1242121</v>
      </c>
      <c r="C13" s="456">
        <v>4813</v>
      </c>
      <c r="D13" s="456">
        <v>52150</v>
      </c>
      <c r="E13" s="456">
        <v>48633</v>
      </c>
      <c r="F13" s="456">
        <v>99371</v>
      </c>
      <c r="G13" s="456">
        <v>78447</v>
      </c>
      <c r="H13" s="456">
        <v>103787</v>
      </c>
      <c r="I13" s="456">
        <v>50276</v>
      </c>
      <c r="J13" s="456">
        <v>57085</v>
      </c>
      <c r="K13" s="456">
        <v>45347</v>
      </c>
      <c r="L13" s="456">
        <v>66232</v>
      </c>
      <c r="M13" s="456">
        <v>52689</v>
      </c>
      <c r="N13" s="456">
        <v>63543</v>
      </c>
      <c r="O13" s="456">
        <v>77902</v>
      </c>
      <c r="P13" s="456">
        <v>100147</v>
      </c>
      <c r="Q13" s="456">
        <v>30527</v>
      </c>
      <c r="R13" s="456">
        <v>28241</v>
      </c>
      <c r="S13" s="456">
        <v>66905</v>
      </c>
      <c r="T13" s="456">
        <v>124463</v>
      </c>
      <c r="U13" s="456">
        <v>40272</v>
      </c>
      <c r="V13" s="475">
        <v>51291</v>
      </c>
    </row>
    <row r="14" spans="1:22" ht="23.25" customHeight="1">
      <c r="A14" s="427" t="s">
        <v>4</v>
      </c>
      <c r="B14" s="466">
        <v>40068.419354838712</v>
      </c>
      <c r="C14" s="466">
        <v>155.25806451612902</v>
      </c>
      <c r="D14" s="466">
        <v>1682.258064516129</v>
      </c>
      <c r="E14" s="466">
        <v>1568.8064516129032</v>
      </c>
      <c r="F14" s="466">
        <v>3205.516129032258</v>
      </c>
      <c r="G14" s="466">
        <v>2530.5483870967741</v>
      </c>
      <c r="H14" s="466">
        <v>3347.9677419354839</v>
      </c>
      <c r="I14" s="466">
        <v>1621.8064516129032</v>
      </c>
      <c r="J14" s="466">
        <v>1841.4516129032259</v>
      </c>
      <c r="K14" s="466">
        <v>1462.8064516129032</v>
      </c>
      <c r="L14" s="466">
        <v>2136.516129032258</v>
      </c>
      <c r="M14" s="466">
        <v>1699.6451612903227</v>
      </c>
      <c r="N14" s="466">
        <v>2049.7741935483873</v>
      </c>
      <c r="O14" s="466">
        <v>2512.9677419354839</v>
      </c>
      <c r="P14" s="466">
        <v>3230.5483870967741</v>
      </c>
      <c r="Q14" s="466">
        <v>984.74193548387098</v>
      </c>
      <c r="R14" s="466">
        <v>911</v>
      </c>
      <c r="S14" s="466">
        <v>2158.2258064516127</v>
      </c>
      <c r="T14" s="466">
        <v>4014.9354838709678</v>
      </c>
      <c r="U14" s="466">
        <v>1299.0967741935483</v>
      </c>
      <c r="V14" s="476">
        <v>1654.5483870967741</v>
      </c>
    </row>
    <row r="15" spans="1:22" ht="23.25" customHeight="1">
      <c r="A15" s="430" t="s">
        <v>5</v>
      </c>
      <c r="B15" s="467">
        <v>100.00000000000001</v>
      </c>
      <c r="C15" s="460">
        <v>0.38748237893087711</v>
      </c>
      <c r="D15" s="460">
        <v>4.1984637567515568</v>
      </c>
      <c r="E15" s="460">
        <v>3.915319038966413</v>
      </c>
      <c r="F15" s="460">
        <v>8.0001062698400549</v>
      </c>
      <c r="G15" s="460">
        <v>6.3155682900458174</v>
      </c>
      <c r="H15" s="460">
        <v>8.355627189299593</v>
      </c>
      <c r="I15" s="460">
        <v>4.0475927868540991</v>
      </c>
      <c r="J15" s="460">
        <v>4.5957680451421403</v>
      </c>
      <c r="K15" s="460">
        <v>3.6507715431910421</v>
      </c>
      <c r="L15" s="460">
        <v>5.3321697322563582</v>
      </c>
      <c r="M15" s="460">
        <v>4.2418572747743575</v>
      </c>
      <c r="N15" s="460">
        <v>5.1156851868698787</v>
      </c>
      <c r="O15" s="460">
        <v>6.2716917272954893</v>
      </c>
      <c r="P15" s="460">
        <v>8.062580054600156</v>
      </c>
      <c r="Q15" s="460">
        <v>2.4576510662004747</v>
      </c>
      <c r="R15" s="460">
        <v>2.2736110250128609</v>
      </c>
      <c r="S15" s="460">
        <v>5.3863512491939192</v>
      </c>
      <c r="T15" s="460">
        <v>10.020199320356069</v>
      </c>
      <c r="U15" s="460">
        <v>3.2421962111581721</v>
      </c>
      <c r="V15" s="477">
        <v>4.1293078532606726</v>
      </c>
    </row>
    <row r="16" spans="1:22" ht="23.25" customHeight="1">
      <c r="A16" s="425" t="s">
        <v>99</v>
      </c>
      <c r="B16" s="465">
        <v>1343530</v>
      </c>
      <c r="C16" s="456">
        <v>4820</v>
      </c>
      <c r="D16" s="456">
        <v>54333</v>
      </c>
      <c r="E16" s="456">
        <v>51926</v>
      </c>
      <c r="F16" s="456">
        <v>118652</v>
      </c>
      <c r="G16" s="456">
        <v>82399</v>
      </c>
      <c r="H16" s="456">
        <v>107506</v>
      </c>
      <c r="I16" s="456">
        <v>51586</v>
      </c>
      <c r="J16" s="456">
        <v>59083</v>
      </c>
      <c r="K16" s="456">
        <v>47573</v>
      </c>
      <c r="L16" s="456">
        <v>71625</v>
      </c>
      <c r="M16" s="456">
        <v>56205</v>
      </c>
      <c r="N16" s="456">
        <v>70629</v>
      </c>
      <c r="O16" s="456">
        <v>83913</v>
      </c>
      <c r="P16" s="456">
        <v>104820</v>
      </c>
      <c r="Q16" s="456">
        <v>37851</v>
      </c>
      <c r="R16" s="456">
        <v>31321</v>
      </c>
      <c r="S16" s="456">
        <v>77266</v>
      </c>
      <c r="T16" s="456">
        <v>132860</v>
      </c>
      <c r="U16" s="456">
        <v>46491</v>
      </c>
      <c r="V16" s="475">
        <v>52671</v>
      </c>
    </row>
    <row r="17" spans="1:22" ht="23.25" customHeight="1">
      <c r="A17" s="427" t="s">
        <v>4</v>
      </c>
      <c r="B17" s="466">
        <v>44784.333333333336</v>
      </c>
      <c r="C17" s="466">
        <v>160.66666666666666</v>
      </c>
      <c r="D17" s="466">
        <v>1811.1</v>
      </c>
      <c r="E17" s="466">
        <v>1730.8666666666666</v>
      </c>
      <c r="F17" s="466">
        <v>3955.0666666666666</v>
      </c>
      <c r="G17" s="466">
        <v>2746.6333333333332</v>
      </c>
      <c r="H17" s="466">
        <v>3583.5333333333333</v>
      </c>
      <c r="I17" s="466">
        <v>1719.5333333333333</v>
      </c>
      <c r="J17" s="466">
        <v>1969.4333333333334</v>
      </c>
      <c r="K17" s="466">
        <v>1585.7666666666667</v>
      </c>
      <c r="L17" s="466">
        <v>2387.5</v>
      </c>
      <c r="M17" s="466">
        <v>1873.5</v>
      </c>
      <c r="N17" s="466">
        <v>2354.3000000000002</v>
      </c>
      <c r="O17" s="466">
        <v>2797.1</v>
      </c>
      <c r="P17" s="466">
        <v>3494</v>
      </c>
      <c r="Q17" s="466">
        <v>1261.7</v>
      </c>
      <c r="R17" s="466">
        <v>1044.0333333333333</v>
      </c>
      <c r="S17" s="466">
        <v>2575.5333333333333</v>
      </c>
      <c r="T17" s="466">
        <v>4428.666666666667</v>
      </c>
      <c r="U17" s="466">
        <v>1549.7</v>
      </c>
      <c r="V17" s="476">
        <v>1755.7</v>
      </c>
    </row>
    <row r="18" spans="1:22" ht="23.25" customHeight="1" thickBot="1">
      <c r="A18" s="431" t="s">
        <v>5</v>
      </c>
      <c r="B18" s="468">
        <v>100</v>
      </c>
      <c r="C18" s="453">
        <v>0.35875641035183431</v>
      </c>
      <c r="D18" s="453">
        <v>4.0440481418353142</v>
      </c>
      <c r="E18" s="453">
        <v>3.8648932290309856</v>
      </c>
      <c r="F18" s="453">
        <v>8.8313621578974786</v>
      </c>
      <c r="G18" s="453">
        <v>6.13302270883419</v>
      </c>
      <c r="H18" s="453">
        <v>8.0017565666564945</v>
      </c>
      <c r="I18" s="453">
        <v>3.8395867602509806</v>
      </c>
      <c r="J18" s="453">
        <v>4.3975943968500886</v>
      </c>
      <c r="K18" s="453">
        <v>3.5408959978563934</v>
      </c>
      <c r="L18" s="453">
        <v>5.3311053716701524</v>
      </c>
      <c r="M18" s="453">
        <v>4.1833825817064003</v>
      </c>
      <c r="N18" s="453">
        <v>5.2569723043028445</v>
      </c>
      <c r="O18" s="453">
        <v>6.2457109256957422</v>
      </c>
      <c r="P18" s="453">
        <v>7.8018354632944558</v>
      </c>
      <c r="Q18" s="453">
        <v>2.8172798523293117</v>
      </c>
      <c r="R18" s="453">
        <v>2.3312467901721581</v>
      </c>
      <c r="S18" s="453">
        <v>5.7509694610466457</v>
      </c>
      <c r="T18" s="453">
        <v>9.8888748297395654</v>
      </c>
      <c r="U18" s="453">
        <v>3.4603618825035545</v>
      </c>
      <c r="V18" s="478">
        <v>3.9203441679754079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7" sqref="I27"/>
    </sheetView>
  </sheetViews>
  <sheetFormatPr defaultRowHeight="13.5"/>
  <sheetData>
    <row r="1" spans="1:22" ht="25.5">
      <c r="A1" s="506" t="s">
        <v>191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15908194</v>
      </c>
      <c r="C4" s="380">
        <f>'2022.1분기'!C4+'2022.2분기'!C7+'2022.3분기'!C7+'2022.4분기'!C7</f>
        <v>58848</v>
      </c>
      <c r="D4" s="380">
        <f>'2022.1분기'!D4+'2022.2분기'!D7+'2022.3분기'!D7+'2022.4분기'!D7</f>
        <v>637590</v>
      </c>
      <c r="E4" s="380">
        <f>'2022.1분기'!E4+'2022.2분기'!E7+'2022.3분기'!E7+'2022.4분기'!E7</f>
        <v>618323</v>
      </c>
      <c r="F4" s="380">
        <f>'2022.1분기'!F4+'2022.2분기'!F7+'2022.3분기'!F7+'2022.4분기'!F7</f>
        <v>1337106</v>
      </c>
      <c r="G4" s="380">
        <f>'2022.1분기'!G4+'2022.2분기'!G7+'2022.3분기'!G7+'2022.4분기'!G7</f>
        <v>980995</v>
      </c>
      <c r="H4" s="380">
        <f>'2022.1분기'!H4+'2022.2분기'!H7+'2022.3분기'!H7+'2022.4분기'!H7</f>
        <v>1311931</v>
      </c>
      <c r="I4" s="380">
        <f>'2022.1분기'!I4+'2022.2분기'!I7+'2022.3분기'!I7+'2022.4분기'!I7</f>
        <v>633460</v>
      </c>
      <c r="J4" s="380">
        <f>'2022.1분기'!J4+'2022.2분기'!J7+'2022.3분기'!J7+'2022.4분기'!J7</f>
        <v>698489</v>
      </c>
      <c r="K4" s="380">
        <f>'2022.1분기'!K4+'2022.2분기'!K7+'2022.3분기'!K7+'2022.4분기'!K7</f>
        <v>573719</v>
      </c>
      <c r="L4" s="380">
        <f>'2022.1분기'!L4+'2022.2분기'!L7+'2022.3분기'!L7+'2022.4분기'!L7</f>
        <v>852674</v>
      </c>
      <c r="M4" s="380">
        <f>'2022.1분기'!M4+'2022.2분기'!M7+'2022.3분기'!M7+'2022.4분기'!M7</f>
        <v>671538</v>
      </c>
      <c r="N4" s="380">
        <f>'2022.1분기'!N4+'2022.2분기'!N7+'2022.3분기'!N7+'2022.4분기'!N7</f>
        <v>840197</v>
      </c>
      <c r="O4" s="380">
        <f>'2022.1분기'!O4+'2022.2분기'!O7+'2022.3분기'!O7+'2022.4분기'!O7</f>
        <v>1028295</v>
      </c>
      <c r="P4" s="380">
        <f>'2022.1분기'!P4+'2022.2분기'!P7+'2022.3분기'!P7+'2022.4분기'!P7</f>
        <v>1279027</v>
      </c>
      <c r="Q4" s="380">
        <f>'2022.1분기'!Q4+'2022.2분기'!Q7+'2022.3분기'!Q7+'2022.4분기'!Q7</f>
        <v>412381</v>
      </c>
      <c r="R4" s="380">
        <f>'2022.1분기'!R4+'2022.2분기'!R7+'2022.3분기'!R7+'2022.4분기'!R7</f>
        <v>385982</v>
      </c>
      <c r="S4" s="380">
        <f>'2022.1분기'!S4+'2022.2분기'!S7+'2022.3분기'!S7+'2022.4분기'!S7</f>
        <v>895667</v>
      </c>
      <c r="T4" s="380">
        <f>'2022.1분기'!T4+'2022.2분기'!T7+'2022.3분기'!T7+'2022.4분기'!T7</f>
        <v>1514381</v>
      </c>
      <c r="U4" s="380">
        <f>'2022.1분기'!U4+'2022.2분기'!U7+'2022.3분기'!U7+'2022.4분기'!U7</f>
        <v>530447</v>
      </c>
      <c r="V4" s="381">
        <f>'2022.1분기'!V4+'2022.2분기'!V7+'2022.3분기'!V7+'2022.4분기'!V7</f>
        <v>647144</v>
      </c>
    </row>
    <row r="5" spans="1:22" ht="23.25" customHeight="1">
      <c r="A5" s="387" t="s">
        <v>4</v>
      </c>
      <c r="B5" s="433">
        <f>B4/365</f>
        <v>43584.09315068493</v>
      </c>
      <c r="C5" s="433">
        <f>C4/365</f>
        <v>161.22739726027396</v>
      </c>
      <c r="D5" s="433">
        <f t="shared" ref="D5:S5" si="0">D4/365</f>
        <v>1746.8219178082193</v>
      </c>
      <c r="E5" s="433">
        <f t="shared" si="0"/>
        <v>1694.0356164383561</v>
      </c>
      <c r="F5" s="433">
        <f t="shared" si="0"/>
        <v>3663.3041095890412</v>
      </c>
      <c r="G5" s="433">
        <f t="shared" si="0"/>
        <v>2687.6575342465753</v>
      </c>
      <c r="H5" s="433">
        <f t="shared" si="0"/>
        <v>3594.3315068493152</v>
      </c>
      <c r="I5" s="433">
        <f t="shared" si="0"/>
        <v>1735.5068493150684</v>
      </c>
      <c r="J5" s="433">
        <f t="shared" si="0"/>
        <v>1913.668493150685</v>
      </c>
      <c r="K5" s="433">
        <f t="shared" si="0"/>
        <v>1571.8328767123287</v>
      </c>
      <c r="L5" s="433">
        <f t="shared" si="0"/>
        <v>2336.0931506849315</v>
      </c>
      <c r="M5" s="433">
        <f t="shared" si="0"/>
        <v>1839.8301369863013</v>
      </c>
      <c r="N5" s="433">
        <f t="shared" si="0"/>
        <v>2301.9095890410958</v>
      </c>
      <c r="O5" s="433">
        <f t="shared" si="0"/>
        <v>2817.2465753424658</v>
      </c>
      <c r="P5" s="433">
        <f t="shared" si="0"/>
        <v>3504.1835616438357</v>
      </c>
      <c r="Q5" s="433">
        <f t="shared" si="0"/>
        <v>1129.8109589041096</v>
      </c>
      <c r="R5" s="433">
        <f t="shared" si="0"/>
        <v>1057.4849315068493</v>
      </c>
      <c r="S5" s="433">
        <f t="shared" si="0"/>
        <v>2453.8821917808218</v>
      </c>
      <c r="T5" s="433">
        <f>T4/365</f>
        <v>4148.9890410958906</v>
      </c>
      <c r="U5" s="433">
        <f>U4/365</f>
        <v>1453.2794520547945</v>
      </c>
      <c r="V5" s="435">
        <f>V4/365</f>
        <v>1772.9972602739726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0.36992256946325897</v>
      </c>
      <c r="D6" s="384">
        <f>D5/$B$5*100</f>
        <v>4.0079345273259808</v>
      </c>
      <c r="E6" s="384">
        <f t="shared" ref="E6:V6" si="1">E5/$B$5*100</f>
        <v>3.886820842139592</v>
      </c>
      <c r="F6" s="384">
        <f>F5/$B$5*100</f>
        <v>8.4051401435008906</v>
      </c>
      <c r="G6" s="384">
        <f t="shared" si="1"/>
        <v>6.1666019411128632</v>
      </c>
      <c r="H6" s="384">
        <f t="shared" si="1"/>
        <v>8.2468883645748861</v>
      </c>
      <c r="I6" s="384">
        <f t="shared" si="1"/>
        <v>3.9819730636928363</v>
      </c>
      <c r="J6" s="384">
        <f t="shared" si="1"/>
        <v>4.3907498236443434</v>
      </c>
      <c r="K6" s="384">
        <f t="shared" si="1"/>
        <v>3.6064370349016364</v>
      </c>
      <c r="L6" s="384">
        <f t="shared" si="1"/>
        <v>5.3599673225005935</v>
      </c>
      <c r="M6" s="384">
        <f t="shared" si="1"/>
        <v>4.2213339867492188</v>
      </c>
      <c r="N6" s="384">
        <f t="shared" si="1"/>
        <v>5.281536043626323</v>
      </c>
      <c r="O6" s="384">
        <f t="shared" si="1"/>
        <v>6.4639329895021396</v>
      </c>
      <c r="P6" s="384">
        <f t="shared" si="1"/>
        <v>8.0400515608497098</v>
      </c>
      <c r="Q6" s="384">
        <f t="shared" si="1"/>
        <v>2.5922552868037694</v>
      </c>
      <c r="R6" s="384">
        <f t="shared" si="1"/>
        <v>2.4263093598179655</v>
      </c>
      <c r="S6" s="384">
        <f t="shared" si="1"/>
        <v>5.6302242731010193</v>
      </c>
      <c r="T6" s="384">
        <f t="shared" si="1"/>
        <v>9.5195029680930485</v>
      </c>
      <c r="U6" s="384">
        <f t="shared" si="1"/>
        <v>3.3344262711405204</v>
      </c>
      <c r="V6" s="385">
        <f t="shared" si="1"/>
        <v>4.067991627459409</v>
      </c>
    </row>
    <row r="7" spans="1:22" ht="23.25" customHeight="1" thickTop="1">
      <c r="A7" s="322" t="s">
        <v>70</v>
      </c>
      <c r="B7" s="323">
        <f>B10+B13+B16</f>
        <v>4507460</v>
      </c>
      <c r="C7" s="392">
        <f>C10+C13+C16</f>
        <v>15806</v>
      </c>
      <c r="D7" s="392">
        <f t="shared" ref="D7:U7" si="2">D10+D13+D16</f>
        <v>190421</v>
      </c>
      <c r="E7" s="392">
        <f t="shared" si="2"/>
        <v>169772</v>
      </c>
      <c r="F7" s="392">
        <f t="shared" si="2"/>
        <v>383251</v>
      </c>
      <c r="G7" s="392">
        <f t="shared" si="2"/>
        <v>279675</v>
      </c>
      <c r="H7" s="392">
        <f t="shared" si="2"/>
        <v>380224</v>
      </c>
      <c r="I7" s="392">
        <f t="shared" si="2"/>
        <v>182876</v>
      </c>
      <c r="J7" s="392">
        <f t="shared" si="2"/>
        <v>187784</v>
      </c>
      <c r="K7" s="392">
        <f t="shared" si="2"/>
        <v>160264</v>
      </c>
      <c r="L7" s="392">
        <f t="shared" si="2"/>
        <v>244112</v>
      </c>
      <c r="M7" s="392">
        <f t="shared" si="2"/>
        <v>189810</v>
      </c>
      <c r="N7" s="392">
        <f t="shared" si="2"/>
        <v>238472</v>
      </c>
      <c r="O7" s="392">
        <f t="shared" si="2"/>
        <v>288004</v>
      </c>
      <c r="P7" s="392">
        <f t="shared" si="2"/>
        <v>359641</v>
      </c>
      <c r="Q7" s="392">
        <f t="shared" si="2"/>
        <v>130193</v>
      </c>
      <c r="R7" s="392">
        <f t="shared" si="2"/>
        <v>102098</v>
      </c>
      <c r="S7" s="392">
        <f t="shared" si="2"/>
        <v>250289</v>
      </c>
      <c r="T7" s="392">
        <f t="shared" si="2"/>
        <v>438736</v>
      </c>
      <c r="U7" s="392">
        <f t="shared" si="2"/>
        <v>150307</v>
      </c>
      <c r="V7" s="471">
        <f>V10+V13+V16</f>
        <v>165725</v>
      </c>
    </row>
    <row r="8" spans="1:22" ht="23.25" customHeight="1">
      <c r="A8" s="306" t="s">
        <v>4</v>
      </c>
      <c r="B8" s="360">
        <f>B7/91</f>
        <v>49532.527472527472</v>
      </c>
      <c r="C8" s="360">
        <f>C7/91</f>
        <v>173.69230769230768</v>
      </c>
      <c r="D8" s="360">
        <f t="shared" ref="D8:V8" si="3">D7/91</f>
        <v>2092.5384615384614</v>
      </c>
      <c r="E8" s="360">
        <f t="shared" si="3"/>
        <v>1865.6263736263736</v>
      </c>
      <c r="F8" s="360">
        <f t="shared" si="3"/>
        <v>4211.5494505494507</v>
      </c>
      <c r="G8" s="360">
        <f t="shared" si="3"/>
        <v>3073.3516483516482</v>
      </c>
      <c r="H8" s="360">
        <f t="shared" si="3"/>
        <v>4178.2857142857147</v>
      </c>
      <c r="I8" s="360">
        <f t="shared" si="3"/>
        <v>2009.6263736263736</v>
      </c>
      <c r="J8" s="360">
        <f t="shared" si="3"/>
        <v>2063.5604395604396</v>
      </c>
      <c r="K8" s="360">
        <f t="shared" si="3"/>
        <v>1761.1428571428571</v>
      </c>
      <c r="L8" s="360">
        <f t="shared" si="3"/>
        <v>2682.5494505494507</v>
      </c>
      <c r="M8" s="360">
        <f t="shared" si="3"/>
        <v>2085.8241758241757</v>
      </c>
      <c r="N8" s="360">
        <f t="shared" si="3"/>
        <v>2620.5714285714284</v>
      </c>
      <c r="O8" s="360">
        <f t="shared" si="3"/>
        <v>3164.8791208791208</v>
      </c>
      <c r="P8" s="360">
        <f t="shared" si="3"/>
        <v>3952.098901098901</v>
      </c>
      <c r="Q8" s="360">
        <f t="shared" si="3"/>
        <v>1430.6923076923076</v>
      </c>
      <c r="R8" s="360">
        <f t="shared" si="3"/>
        <v>1121.9560439560439</v>
      </c>
      <c r="S8" s="360">
        <f t="shared" si="3"/>
        <v>2750.4285714285716</v>
      </c>
      <c r="T8" s="360">
        <f t="shared" si="3"/>
        <v>4821.2747252747249</v>
      </c>
      <c r="U8" s="360">
        <f t="shared" si="3"/>
        <v>1651.7252747252746</v>
      </c>
      <c r="V8" s="379">
        <f t="shared" si="3"/>
        <v>1821.1538461538462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0.35066312291179508</v>
      </c>
      <c r="D9" s="328">
        <f>D8/$B$8*100</f>
        <v>4.2245743722628708</v>
      </c>
      <c r="E9" s="328">
        <f t="shared" ref="E9:V9" si="4">E8/$B$8*100</f>
        <v>3.7664671455764442</v>
      </c>
      <c r="F9" s="328">
        <f>F8/$B$8*100</f>
        <v>8.5025934783669737</v>
      </c>
      <c r="G9" s="328">
        <f t="shared" si="4"/>
        <v>6.2047139630745471</v>
      </c>
      <c r="H9" s="328">
        <f t="shared" si="4"/>
        <v>8.4354381403273706</v>
      </c>
      <c r="I9" s="328">
        <f t="shared" si="4"/>
        <v>4.057185199646808</v>
      </c>
      <c r="J9" s="328">
        <f t="shared" si="4"/>
        <v>4.1660713572610737</v>
      </c>
      <c r="K9" s="328">
        <f t="shared" si="4"/>
        <v>3.5555279470034118</v>
      </c>
      <c r="L9" s="328">
        <f t="shared" si="4"/>
        <v>5.4157330292448522</v>
      </c>
      <c r="M9" s="328">
        <f t="shared" si="4"/>
        <v>4.2110190661703042</v>
      </c>
      <c r="N9" s="328">
        <f t="shared" si="4"/>
        <v>5.2906071268519295</v>
      </c>
      <c r="O9" s="328">
        <f t="shared" si="4"/>
        <v>6.3894965235409744</v>
      </c>
      <c r="P9" s="328">
        <f t="shared" si="4"/>
        <v>7.9787951529242633</v>
      </c>
      <c r="Q9" s="328">
        <f t="shared" si="4"/>
        <v>2.8883894699010084</v>
      </c>
      <c r="R9" s="328">
        <f t="shared" si="4"/>
        <v>2.2650894295235013</v>
      </c>
      <c r="S9" s="328">
        <f t="shared" si="4"/>
        <v>5.5527725148975255</v>
      </c>
      <c r="T9" s="328">
        <f t="shared" si="4"/>
        <v>9.7335528213228724</v>
      </c>
      <c r="U9" s="328">
        <f t="shared" si="4"/>
        <v>3.3346274842150567</v>
      </c>
      <c r="V9" s="329">
        <f t="shared" si="4"/>
        <v>3.6766826549764167</v>
      </c>
    </row>
    <row r="10" spans="1:22" ht="23.25" customHeight="1">
      <c r="A10" s="451" t="s">
        <v>101</v>
      </c>
      <c r="B10" s="462">
        <v>1486482</v>
      </c>
      <c r="C10" s="452">
        <v>5323</v>
      </c>
      <c r="D10" s="452">
        <v>62063</v>
      </c>
      <c r="E10" s="452">
        <v>56885</v>
      </c>
      <c r="F10" s="452">
        <v>125851</v>
      </c>
      <c r="G10" s="452">
        <v>102678</v>
      </c>
      <c r="H10" s="452">
        <v>131396</v>
      </c>
      <c r="I10" s="452">
        <v>56831</v>
      </c>
      <c r="J10" s="452">
        <v>61686</v>
      </c>
      <c r="K10" s="452">
        <v>51774</v>
      </c>
      <c r="L10" s="452">
        <v>78880</v>
      </c>
      <c r="M10" s="452">
        <v>62000</v>
      </c>
      <c r="N10" s="452">
        <v>76917</v>
      </c>
      <c r="O10" s="452">
        <v>91954</v>
      </c>
      <c r="P10" s="452">
        <v>114757</v>
      </c>
      <c r="Q10" s="452">
        <v>41008</v>
      </c>
      <c r="R10" s="452">
        <v>36191</v>
      </c>
      <c r="S10" s="452">
        <v>83129</v>
      </c>
      <c r="T10" s="452">
        <v>144783</v>
      </c>
      <c r="U10" s="452">
        <v>48969</v>
      </c>
      <c r="V10" s="472">
        <v>53407</v>
      </c>
    </row>
    <row r="11" spans="1:22" ht="23.25" customHeight="1">
      <c r="A11" s="427" t="s">
        <v>4</v>
      </c>
      <c r="B11" s="463">
        <v>47951.032258064515</v>
      </c>
      <c r="C11" s="463">
        <v>171.70967741935485</v>
      </c>
      <c r="D11" s="463">
        <v>2002.0322580645161</v>
      </c>
      <c r="E11" s="463">
        <v>1835</v>
      </c>
      <c r="F11" s="463">
        <v>4059.7096774193546</v>
      </c>
      <c r="G11" s="463">
        <v>3312.1935483870966</v>
      </c>
      <c r="H11" s="463">
        <v>4238.5806451612907</v>
      </c>
      <c r="I11" s="463">
        <v>1833.258064516129</v>
      </c>
      <c r="J11" s="463">
        <v>1989.8709677419354</v>
      </c>
      <c r="K11" s="463">
        <v>1670.1290322580646</v>
      </c>
      <c r="L11" s="463">
        <v>2544.516129032258</v>
      </c>
      <c r="M11" s="463">
        <v>2000</v>
      </c>
      <c r="N11" s="463">
        <v>2481.1935483870966</v>
      </c>
      <c r="O11" s="463">
        <v>2966.2580645161293</v>
      </c>
      <c r="P11" s="463">
        <v>3701.8387096774195</v>
      </c>
      <c r="Q11" s="463">
        <v>1322.8387096774193</v>
      </c>
      <c r="R11" s="463">
        <v>1167.4516129032259</v>
      </c>
      <c r="S11" s="463">
        <v>2681.5806451612902</v>
      </c>
      <c r="T11" s="463">
        <v>4670.4193548387093</v>
      </c>
      <c r="U11" s="463">
        <v>1579.6451612903227</v>
      </c>
      <c r="V11" s="473">
        <v>1722.8064516129032</v>
      </c>
    </row>
    <row r="12" spans="1:22" ht="23.25" customHeight="1">
      <c r="A12" s="430" t="s">
        <v>5</v>
      </c>
      <c r="B12" s="464">
        <v>99.999999999999986</v>
      </c>
      <c r="C12" s="458">
        <v>0.358093808064948</v>
      </c>
      <c r="D12" s="458">
        <v>4.1751598741188927</v>
      </c>
      <c r="E12" s="458">
        <v>3.8268206409495709</v>
      </c>
      <c r="F12" s="458">
        <v>8.4663655530305775</v>
      </c>
      <c r="G12" s="458">
        <v>6.9074499388489059</v>
      </c>
      <c r="H12" s="458">
        <v>8.8393939516253806</v>
      </c>
      <c r="I12" s="458">
        <v>3.8231879027125792</v>
      </c>
      <c r="J12" s="458">
        <v>4.1497979793902653</v>
      </c>
      <c r="K12" s="458">
        <v>3.4829886941113317</v>
      </c>
      <c r="L12" s="458">
        <v>5.3064887432205703</v>
      </c>
      <c r="M12" s="458">
        <v>4.1709216795090684</v>
      </c>
      <c r="N12" s="458">
        <v>5.174431981012888</v>
      </c>
      <c r="O12" s="458">
        <v>6.1860150341544671</v>
      </c>
      <c r="P12" s="458">
        <v>7.7200396641197138</v>
      </c>
      <c r="Q12" s="458">
        <v>2.7587283263436757</v>
      </c>
      <c r="R12" s="458">
        <v>2.4346746210179471</v>
      </c>
      <c r="S12" s="458">
        <v>5.592331424127571</v>
      </c>
      <c r="T12" s="458">
        <v>9.739976669747767</v>
      </c>
      <c r="U12" s="458">
        <v>3.2942881245787028</v>
      </c>
      <c r="V12" s="474">
        <v>3.5928453893151753</v>
      </c>
    </row>
    <row r="13" spans="1:22" ht="23.25" customHeight="1">
      <c r="A13" s="425" t="s">
        <v>102</v>
      </c>
      <c r="B13" s="465">
        <v>1435327</v>
      </c>
      <c r="C13" s="456">
        <v>5363</v>
      </c>
      <c r="D13" s="456">
        <v>60561</v>
      </c>
      <c r="E13" s="456">
        <v>54823</v>
      </c>
      <c r="F13" s="456">
        <v>128602</v>
      </c>
      <c r="G13" s="456">
        <v>81989</v>
      </c>
      <c r="H13" s="456">
        <v>114874</v>
      </c>
      <c r="I13" s="456">
        <v>57799</v>
      </c>
      <c r="J13" s="456">
        <v>61074</v>
      </c>
      <c r="K13" s="456">
        <v>50159</v>
      </c>
      <c r="L13" s="456">
        <v>77546</v>
      </c>
      <c r="M13" s="456">
        <v>60463</v>
      </c>
      <c r="N13" s="456">
        <v>76520</v>
      </c>
      <c r="O13" s="456">
        <v>91530</v>
      </c>
      <c r="P13" s="456">
        <v>112914</v>
      </c>
      <c r="Q13" s="456">
        <v>43182</v>
      </c>
      <c r="R13" s="456">
        <v>32353</v>
      </c>
      <c r="S13" s="456">
        <v>82559</v>
      </c>
      <c r="T13" s="456">
        <v>139265</v>
      </c>
      <c r="U13" s="456">
        <v>48394</v>
      </c>
      <c r="V13" s="475">
        <v>55357</v>
      </c>
    </row>
    <row r="14" spans="1:22" ht="23.25" customHeight="1">
      <c r="A14" s="427" t="s">
        <v>4</v>
      </c>
      <c r="B14" s="466">
        <v>4297.3862275449101</v>
      </c>
      <c r="C14" s="466">
        <v>16.056886227544911</v>
      </c>
      <c r="D14" s="466">
        <v>181.32035928143713</v>
      </c>
      <c r="E14" s="466">
        <v>164.14071856287424</v>
      </c>
      <c r="F14" s="466">
        <v>385.03592814371257</v>
      </c>
      <c r="G14" s="466">
        <v>245.4760479041916</v>
      </c>
      <c r="H14" s="466">
        <v>343.93413173652692</v>
      </c>
      <c r="I14" s="466">
        <v>173.05089820359282</v>
      </c>
      <c r="J14" s="466">
        <v>182.8562874251497</v>
      </c>
      <c r="K14" s="466">
        <v>150.17664670658684</v>
      </c>
      <c r="L14" s="466">
        <v>232.17365269461078</v>
      </c>
      <c r="M14" s="466">
        <v>181.02694610778443</v>
      </c>
      <c r="N14" s="466">
        <v>229.10179640718562</v>
      </c>
      <c r="O14" s="466">
        <v>274.04191616766468</v>
      </c>
      <c r="P14" s="466">
        <v>338.06586826347308</v>
      </c>
      <c r="Q14" s="466">
        <v>129.2874251497006</v>
      </c>
      <c r="R14" s="466">
        <v>96.865269461077844</v>
      </c>
      <c r="S14" s="466">
        <v>247.18263473053892</v>
      </c>
      <c r="T14" s="466">
        <v>416.96107784431138</v>
      </c>
      <c r="U14" s="466">
        <v>144.89221556886227</v>
      </c>
      <c r="V14" s="476">
        <v>165.73952095808383</v>
      </c>
    </row>
    <row r="15" spans="1:22" ht="23.25" customHeight="1">
      <c r="A15" s="430" t="s">
        <v>5</v>
      </c>
      <c r="B15" s="467">
        <v>100</v>
      </c>
      <c r="C15" s="460">
        <v>0.37364307924256984</v>
      </c>
      <c r="D15" s="460">
        <v>4.2193172705592525</v>
      </c>
      <c r="E15" s="460">
        <v>3.8195477406890554</v>
      </c>
      <c r="F15" s="460">
        <v>8.9597701429709051</v>
      </c>
      <c r="G15" s="460">
        <v>5.712217494689364</v>
      </c>
      <c r="H15" s="460">
        <v>8.0033330383947341</v>
      </c>
      <c r="I15" s="460">
        <v>4.0268872528699031</v>
      </c>
      <c r="J15" s="460">
        <v>4.255058255017846</v>
      </c>
      <c r="K15" s="460">
        <v>3.4946043654163823</v>
      </c>
      <c r="L15" s="460">
        <v>5.4026713076532387</v>
      </c>
      <c r="M15" s="460">
        <v>4.2124895581285662</v>
      </c>
      <c r="N15" s="460">
        <v>5.3311893387360509</v>
      </c>
      <c r="O15" s="460">
        <v>6.3769440691912012</v>
      </c>
      <c r="P15" s="460">
        <v>7.8667787897810051</v>
      </c>
      <c r="Q15" s="460">
        <v>3.0085130426725062</v>
      </c>
      <c r="R15" s="460">
        <v>2.2540508190816446</v>
      </c>
      <c r="S15" s="460">
        <v>5.7519296996433562</v>
      </c>
      <c r="T15" s="460">
        <v>9.7026670577506042</v>
      </c>
      <c r="U15" s="460">
        <v>3.3716358711290182</v>
      </c>
      <c r="V15" s="477">
        <v>3.8567518063827966</v>
      </c>
    </row>
    <row r="16" spans="1:22" ht="23.25" customHeight="1">
      <c r="A16" s="425" t="s">
        <v>103</v>
      </c>
      <c r="B16" s="465">
        <v>1585651</v>
      </c>
      <c r="C16" s="456">
        <v>5120</v>
      </c>
      <c r="D16" s="456">
        <v>67797</v>
      </c>
      <c r="E16" s="456">
        <v>58064</v>
      </c>
      <c r="F16" s="456">
        <v>128798</v>
      </c>
      <c r="G16" s="456">
        <v>95008</v>
      </c>
      <c r="H16" s="456">
        <v>133954</v>
      </c>
      <c r="I16" s="456">
        <v>68246</v>
      </c>
      <c r="J16" s="456">
        <v>65024</v>
      </c>
      <c r="K16" s="456">
        <v>58331</v>
      </c>
      <c r="L16" s="456">
        <v>87686</v>
      </c>
      <c r="M16" s="456">
        <v>67347</v>
      </c>
      <c r="N16" s="456">
        <v>85035</v>
      </c>
      <c r="O16" s="456">
        <v>104520</v>
      </c>
      <c r="P16" s="456">
        <v>131970</v>
      </c>
      <c r="Q16" s="456">
        <v>46003</v>
      </c>
      <c r="R16" s="456">
        <v>33554</v>
      </c>
      <c r="S16" s="456">
        <v>84601</v>
      </c>
      <c r="T16" s="456">
        <v>154688</v>
      </c>
      <c r="U16" s="456">
        <v>52944</v>
      </c>
      <c r="V16" s="475">
        <v>56961</v>
      </c>
    </row>
    <row r="17" spans="1:22" ht="23.25" customHeight="1">
      <c r="A17" s="427" t="s">
        <v>4</v>
      </c>
      <c r="B17" s="466">
        <v>51150.032258064515</v>
      </c>
      <c r="C17" s="466">
        <v>165.16129032258064</v>
      </c>
      <c r="D17" s="466">
        <v>2187</v>
      </c>
      <c r="E17" s="466">
        <v>1873.0322580645161</v>
      </c>
      <c r="F17" s="466">
        <v>4154.7741935483873</v>
      </c>
      <c r="G17" s="466">
        <v>3064.7741935483873</v>
      </c>
      <c r="H17" s="466">
        <v>4321.0967741935483</v>
      </c>
      <c r="I17" s="466">
        <v>2201.483870967742</v>
      </c>
      <c r="J17" s="466">
        <v>2097.5483870967741</v>
      </c>
      <c r="K17" s="466">
        <v>1881.6451612903227</v>
      </c>
      <c r="L17" s="466">
        <v>2828.5806451612902</v>
      </c>
      <c r="M17" s="466">
        <v>2172.483870967742</v>
      </c>
      <c r="N17" s="466">
        <v>2743.0645161290322</v>
      </c>
      <c r="O17" s="466">
        <v>3371.6129032258063</v>
      </c>
      <c r="P17" s="466">
        <v>4257.0967741935483</v>
      </c>
      <c r="Q17" s="466">
        <v>1483.9677419354839</v>
      </c>
      <c r="R17" s="466">
        <v>1082.3870967741937</v>
      </c>
      <c r="S17" s="466">
        <v>2729.0645161290322</v>
      </c>
      <c r="T17" s="466">
        <v>4989.9354838709678</v>
      </c>
      <c r="U17" s="466">
        <v>1707.8709677419354</v>
      </c>
      <c r="V17" s="476">
        <v>1837.4516129032259</v>
      </c>
    </row>
    <row r="18" spans="1:22" ht="23.25" customHeight="1" thickBot="1">
      <c r="A18" s="431" t="s">
        <v>5</v>
      </c>
      <c r="B18" s="468">
        <v>100.00000000000001</v>
      </c>
      <c r="C18" s="453">
        <v>0.32289576962395888</v>
      </c>
      <c r="D18" s="453">
        <v>4.2756571275772535</v>
      </c>
      <c r="E18" s="453">
        <v>3.6618398373917089</v>
      </c>
      <c r="F18" s="453">
        <v>8.1227205734427059</v>
      </c>
      <c r="G18" s="453">
        <v>5.9917346250845869</v>
      </c>
      <c r="H18" s="453">
        <v>8.4478867039468337</v>
      </c>
      <c r="I18" s="453">
        <v>4.3039735729993547</v>
      </c>
      <c r="J18" s="453">
        <v>4.1007762742242777</v>
      </c>
      <c r="K18" s="453">
        <v>3.6786783472529581</v>
      </c>
      <c r="L18" s="453">
        <v>5.5299684482903242</v>
      </c>
      <c r="M18" s="453">
        <v>4.2472776165751478</v>
      </c>
      <c r="N18" s="453">
        <v>5.3627815956979186</v>
      </c>
      <c r="O18" s="453">
        <v>6.5916144220890978</v>
      </c>
      <c r="P18" s="453">
        <v>8.3227645932175491</v>
      </c>
      <c r="Q18" s="453">
        <v>2.9012058769552698</v>
      </c>
      <c r="R18" s="453">
        <v>2.1161024714770145</v>
      </c>
      <c r="S18" s="453">
        <v>5.3354111339758878</v>
      </c>
      <c r="T18" s="453">
        <v>9.755488439763857</v>
      </c>
      <c r="U18" s="453">
        <v>3.3389440677677498</v>
      </c>
      <c r="V18" s="478">
        <v>3.5922785026465469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abSelected="1" workbookViewId="0">
      <selection activeCell="C11" sqref="C11"/>
    </sheetView>
  </sheetViews>
  <sheetFormatPr defaultRowHeight="13.5"/>
  <sheetData>
    <row r="1" spans="1:22" ht="25.5">
      <c r="A1" s="506" t="s">
        <v>192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1318123</v>
      </c>
      <c r="C4" s="380">
        <f>C7</f>
        <v>4527</v>
      </c>
      <c r="D4" s="380">
        <f t="shared" ref="D4:V4" si="0">D7</f>
        <v>57730</v>
      </c>
      <c r="E4" s="380">
        <f t="shared" si="0"/>
        <v>49075</v>
      </c>
      <c r="F4" s="380">
        <f t="shared" si="0"/>
        <v>102810</v>
      </c>
      <c r="G4" s="380">
        <f t="shared" si="0"/>
        <v>82811</v>
      </c>
      <c r="H4" s="380">
        <f t="shared" si="0"/>
        <v>108710</v>
      </c>
      <c r="I4" s="380">
        <f t="shared" si="0"/>
        <v>54909</v>
      </c>
      <c r="J4" s="380">
        <f t="shared" si="0"/>
        <v>61195</v>
      </c>
      <c r="K4" s="380">
        <f>K7</f>
        <v>47654</v>
      </c>
      <c r="L4" s="380">
        <f t="shared" si="0"/>
        <v>73119</v>
      </c>
      <c r="M4" s="380">
        <f t="shared" si="0"/>
        <v>55033</v>
      </c>
      <c r="N4" s="380">
        <f t="shared" si="0"/>
        <v>69650</v>
      </c>
      <c r="O4" s="380">
        <f t="shared" si="0"/>
        <v>86081</v>
      </c>
      <c r="P4" s="380">
        <f>P7</f>
        <v>106322</v>
      </c>
      <c r="Q4" s="380">
        <f t="shared" si="0"/>
        <v>30814</v>
      </c>
      <c r="R4" s="380">
        <f t="shared" si="0"/>
        <v>28590</v>
      </c>
      <c r="S4" s="380">
        <f t="shared" si="0"/>
        <v>69866</v>
      </c>
      <c r="T4" s="380">
        <f>T7</f>
        <v>135452</v>
      </c>
      <c r="U4" s="380">
        <f t="shared" si="0"/>
        <v>42316</v>
      </c>
      <c r="V4" s="381">
        <f t="shared" si="0"/>
        <v>51459</v>
      </c>
    </row>
    <row r="5" spans="1:22" ht="23.25" customHeight="1">
      <c r="A5" s="387" t="s">
        <v>4</v>
      </c>
      <c r="B5" s="433">
        <f>B4/90</f>
        <v>14645.81111111111</v>
      </c>
      <c r="C5" s="433">
        <f t="shared" ref="C5:U5" si="1">C4/90</f>
        <v>50.3</v>
      </c>
      <c r="D5" s="433">
        <f t="shared" si="1"/>
        <v>641.44444444444446</v>
      </c>
      <c r="E5" s="433">
        <f t="shared" si="1"/>
        <v>545.27777777777783</v>
      </c>
      <c r="F5" s="433">
        <f t="shared" si="1"/>
        <v>1142.3333333333333</v>
      </c>
      <c r="G5" s="433">
        <f t="shared" si="1"/>
        <v>920.12222222222226</v>
      </c>
      <c r="H5" s="433">
        <f t="shared" si="1"/>
        <v>1207.8888888888889</v>
      </c>
      <c r="I5" s="433">
        <f t="shared" si="1"/>
        <v>610.1</v>
      </c>
      <c r="J5" s="433">
        <f t="shared" si="1"/>
        <v>679.94444444444446</v>
      </c>
      <c r="K5" s="433">
        <f t="shared" si="1"/>
        <v>529.48888888888894</v>
      </c>
      <c r="L5" s="433">
        <f t="shared" si="1"/>
        <v>812.43333333333328</v>
      </c>
      <c r="M5" s="433">
        <f t="shared" si="1"/>
        <v>611.47777777777776</v>
      </c>
      <c r="N5" s="433">
        <f t="shared" si="1"/>
        <v>773.88888888888891</v>
      </c>
      <c r="O5" s="433">
        <f t="shared" si="1"/>
        <v>956.45555555555552</v>
      </c>
      <c r="P5" s="433">
        <f t="shared" si="1"/>
        <v>1181.3555555555556</v>
      </c>
      <c r="Q5" s="433">
        <f t="shared" si="1"/>
        <v>342.37777777777779</v>
      </c>
      <c r="R5" s="433">
        <f t="shared" si="1"/>
        <v>317.66666666666669</v>
      </c>
      <c r="S5" s="433">
        <f t="shared" si="1"/>
        <v>776.28888888888889</v>
      </c>
      <c r="T5" s="433">
        <f t="shared" si="1"/>
        <v>1505.0222222222221</v>
      </c>
      <c r="U5" s="433">
        <f t="shared" si="1"/>
        <v>470.17777777777781</v>
      </c>
      <c r="V5" s="435">
        <f>V4/90</f>
        <v>571.76666666666665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0.34344291086643658</v>
      </c>
      <c r="D6" s="384">
        <f>D5/$B$5*100</f>
        <v>4.3797126671790112</v>
      </c>
      <c r="E6" s="384">
        <f t="shared" ref="E6:V6" si="2">E5/$B$5*100</f>
        <v>3.7230971616457649</v>
      </c>
      <c r="F6" s="384">
        <f>F5/$B$5*100</f>
        <v>7.7997273395578413</v>
      </c>
      <c r="G6" s="384">
        <f t="shared" si="2"/>
        <v>6.2824941223239419</v>
      </c>
      <c r="H6" s="384">
        <f t="shared" si="2"/>
        <v>8.2473335189508106</v>
      </c>
      <c r="I6" s="384">
        <f t="shared" si="2"/>
        <v>4.1656962210658639</v>
      </c>
      <c r="J6" s="384">
        <f t="shared" si="2"/>
        <v>4.6425864657547136</v>
      </c>
      <c r="K6" s="384">
        <f t="shared" si="2"/>
        <v>3.6152923513207798</v>
      </c>
      <c r="L6" s="384">
        <f t="shared" si="2"/>
        <v>5.5472061408533193</v>
      </c>
      <c r="M6" s="384">
        <f t="shared" si="2"/>
        <v>4.1751035373785301</v>
      </c>
      <c r="N6" s="384">
        <f t="shared" si="2"/>
        <v>5.2840288804610802</v>
      </c>
      <c r="O6" s="384">
        <f t="shared" si="2"/>
        <v>6.5305741573434339</v>
      </c>
      <c r="P6" s="384">
        <f t="shared" si="2"/>
        <v>8.066166814477862</v>
      </c>
      <c r="Q6" s="384">
        <f t="shared" si="2"/>
        <v>2.3377181036974548</v>
      </c>
      <c r="R6" s="384">
        <f t="shared" si="2"/>
        <v>2.1689933337025455</v>
      </c>
      <c r="S6" s="384">
        <f t="shared" si="2"/>
        <v>5.3004158185541117</v>
      </c>
      <c r="T6" s="384">
        <f t="shared" si="2"/>
        <v>10.276127493412982</v>
      </c>
      <c r="U6" s="384">
        <f t="shared" si="2"/>
        <v>3.2103225571513434</v>
      </c>
      <c r="V6" s="385">
        <f t="shared" si="2"/>
        <v>3.9039604043021785</v>
      </c>
    </row>
    <row r="7" spans="1:22" ht="23.25" customHeight="1" thickTop="1">
      <c r="A7" s="322" t="s">
        <v>70</v>
      </c>
      <c r="B7" s="323">
        <f>B10+B13+B16</f>
        <v>3378543</v>
      </c>
      <c r="C7" s="392">
        <f>C10+C13+C16</f>
        <v>4527</v>
      </c>
      <c r="D7" s="392">
        <f t="shared" ref="D7:U7" si="3">D10+D13+D16</f>
        <v>57730</v>
      </c>
      <c r="E7" s="392">
        <f t="shared" si="3"/>
        <v>49075</v>
      </c>
      <c r="F7" s="392">
        <f t="shared" si="3"/>
        <v>102810</v>
      </c>
      <c r="G7" s="392">
        <f t="shared" si="3"/>
        <v>82811</v>
      </c>
      <c r="H7" s="392">
        <f t="shared" si="3"/>
        <v>108710</v>
      </c>
      <c r="I7" s="392">
        <f t="shared" si="3"/>
        <v>54909</v>
      </c>
      <c r="J7" s="392">
        <f t="shared" si="3"/>
        <v>61195</v>
      </c>
      <c r="K7" s="392">
        <f t="shared" si="3"/>
        <v>47654</v>
      </c>
      <c r="L7" s="392">
        <f t="shared" si="3"/>
        <v>73119</v>
      </c>
      <c r="M7" s="392">
        <f t="shared" si="3"/>
        <v>55033</v>
      </c>
      <c r="N7" s="392">
        <f t="shared" si="3"/>
        <v>69650</v>
      </c>
      <c r="O7" s="392">
        <f t="shared" si="3"/>
        <v>86081</v>
      </c>
      <c r="P7" s="392">
        <f t="shared" si="3"/>
        <v>106322</v>
      </c>
      <c r="Q7" s="392">
        <f t="shared" si="3"/>
        <v>30814</v>
      </c>
      <c r="R7" s="392">
        <f t="shared" si="3"/>
        <v>28590</v>
      </c>
      <c r="S7" s="392">
        <f t="shared" si="3"/>
        <v>69866</v>
      </c>
      <c r="T7" s="392">
        <f t="shared" si="3"/>
        <v>135452</v>
      </c>
      <c r="U7" s="392">
        <f t="shared" si="3"/>
        <v>42316</v>
      </c>
      <c r="V7" s="471">
        <f>V10+V13+V16</f>
        <v>51459</v>
      </c>
    </row>
    <row r="8" spans="1:22" ht="23.25" customHeight="1">
      <c r="A8" s="306" t="s">
        <v>4</v>
      </c>
      <c r="B8" s="360">
        <f>B7/90</f>
        <v>37539.366666666669</v>
      </c>
      <c r="C8" s="360">
        <f t="shared" ref="C8:U8" si="4">C7/90</f>
        <v>50.3</v>
      </c>
      <c r="D8" s="360">
        <f t="shared" si="4"/>
        <v>641.44444444444446</v>
      </c>
      <c r="E8" s="360">
        <f t="shared" si="4"/>
        <v>545.27777777777783</v>
      </c>
      <c r="F8" s="360">
        <f t="shared" si="4"/>
        <v>1142.3333333333333</v>
      </c>
      <c r="G8" s="360">
        <f t="shared" si="4"/>
        <v>920.12222222222226</v>
      </c>
      <c r="H8" s="360">
        <f t="shared" si="4"/>
        <v>1207.8888888888889</v>
      </c>
      <c r="I8" s="360">
        <f t="shared" si="4"/>
        <v>610.1</v>
      </c>
      <c r="J8" s="360">
        <f t="shared" si="4"/>
        <v>679.94444444444446</v>
      </c>
      <c r="K8" s="360">
        <f t="shared" si="4"/>
        <v>529.48888888888894</v>
      </c>
      <c r="L8" s="360">
        <f t="shared" si="4"/>
        <v>812.43333333333328</v>
      </c>
      <c r="M8" s="360">
        <f t="shared" si="4"/>
        <v>611.47777777777776</v>
      </c>
      <c r="N8" s="360">
        <f t="shared" si="4"/>
        <v>773.88888888888891</v>
      </c>
      <c r="O8" s="360">
        <f t="shared" si="4"/>
        <v>956.45555555555552</v>
      </c>
      <c r="P8" s="360">
        <f t="shared" si="4"/>
        <v>1181.3555555555556</v>
      </c>
      <c r="Q8" s="360">
        <f t="shared" si="4"/>
        <v>342.37777777777779</v>
      </c>
      <c r="R8" s="360">
        <f t="shared" si="4"/>
        <v>317.66666666666669</v>
      </c>
      <c r="S8" s="360">
        <f t="shared" si="4"/>
        <v>776.28888888888889</v>
      </c>
      <c r="T8" s="360">
        <f t="shared" si="4"/>
        <v>1505.0222222222221</v>
      </c>
      <c r="U8" s="360">
        <f t="shared" si="4"/>
        <v>470.17777777777781</v>
      </c>
      <c r="V8" s="379">
        <f>V7/90</f>
        <v>571.76666666666665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0.13399267080513699</v>
      </c>
      <c r="D9" s="328">
        <f>D8/$B$8*100</f>
        <v>1.7087247372610026</v>
      </c>
      <c r="E9" s="328">
        <f t="shared" ref="E9:V9" si="5">E8/$B$8*100</f>
        <v>1.452549220181599</v>
      </c>
      <c r="F9" s="328">
        <f>F8/$B$8*100</f>
        <v>3.0430277193452917</v>
      </c>
      <c r="G9" s="328">
        <f t="shared" si="5"/>
        <v>2.4510861634734264</v>
      </c>
      <c r="H9" s="328">
        <f t="shared" si="5"/>
        <v>3.21765920990202</v>
      </c>
      <c r="I9" s="328">
        <f t="shared" si="5"/>
        <v>1.6252272059287094</v>
      </c>
      <c r="J9" s="328">
        <f t="shared" si="5"/>
        <v>1.8112837397659287</v>
      </c>
      <c r="K9" s="328">
        <f t="shared" si="5"/>
        <v>1.4104896696593769</v>
      </c>
      <c r="L9" s="328">
        <f t="shared" si="5"/>
        <v>2.1642169420368482</v>
      </c>
      <c r="M9" s="328">
        <f t="shared" si="5"/>
        <v>1.6288974270861727</v>
      </c>
      <c r="N9" s="328">
        <f t="shared" si="5"/>
        <v>2.0615395453010366</v>
      </c>
      <c r="O9" s="328">
        <f t="shared" si="5"/>
        <v>2.5478734472226634</v>
      </c>
      <c r="P9" s="328">
        <f t="shared" si="5"/>
        <v>3.1469778540631275</v>
      </c>
      <c r="Q9" s="328">
        <f t="shared" si="5"/>
        <v>0.91204995762966468</v>
      </c>
      <c r="R9" s="328">
        <f t="shared" si="5"/>
        <v>0.84622276525709461</v>
      </c>
      <c r="S9" s="328">
        <f t="shared" si="5"/>
        <v>2.067932833768876</v>
      </c>
      <c r="T9" s="328">
        <f t="shared" si="5"/>
        <v>4.0091838404898201</v>
      </c>
      <c r="U9" s="328">
        <f t="shared" si="5"/>
        <v>1.2524925685421202</v>
      </c>
      <c r="V9" s="329">
        <f t="shared" si="5"/>
        <v>1.5231121817896056</v>
      </c>
    </row>
    <row r="10" spans="1:22" ht="23.25" customHeight="1">
      <c r="A10" s="451" t="s">
        <v>22</v>
      </c>
      <c r="B10" s="462">
        <v>1195341</v>
      </c>
      <c r="C10" s="452">
        <v>4527</v>
      </c>
      <c r="D10" s="452">
        <v>57730</v>
      </c>
      <c r="E10" s="452">
        <v>49075</v>
      </c>
      <c r="F10" s="452">
        <v>102810</v>
      </c>
      <c r="G10" s="452">
        <v>82811</v>
      </c>
      <c r="H10" s="452">
        <v>108710</v>
      </c>
      <c r="I10" s="452">
        <v>54909</v>
      </c>
      <c r="J10" s="452">
        <v>61195</v>
      </c>
      <c r="K10" s="452">
        <v>47654</v>
      </c>
      <c r="L10" s="452">
        <v>73119</v>
      </c>
      <c r="M10" s="452">
        <v>55033</v>
      </c>
      <c r="N10" s="452">
        <v>69650</v>
      </c>
      <c r="O10" s="452">
        <v>86081</v>
      </c>
      <c r="P10" s="452">
        <v>106322</v>
      </c>
      <c r="Q10" s="452">
        <v>30814</v>
      </c>
      <c r="R10" s="452">
        <v>28590</v>
      </c>
      <c r="S10" s="452">
        <v>69866</v>
      </c>
      <c r="T10" s="452">
        <v>135452</v>
      </c>
      <c r="U10" s="452">
        <v>42316</v>
      </c>
      <c r="V10" s="454">
        <v>51459</v>
      </c>
    </row>
    <row r="11" spans="1:22" ht="23.25" customHeight="1">
      <c r="A11" s="427" t="s">
        <v>4</v>
      </c>
      <c r="B11" s="463">
        <f>B10/31</f>
        <v>38559.387096774197</v>
      </c>
      <c r="C11" s="463">
        <f t="shared" ref="C11:U11" si="6">C10/31</f>
        <v>146.03225806451613</v>
      </c>
      <c r="D11" s="463">
        <f t="shared" si="6"/>
        <v>1862.258064516129</v>
      </c>
      <c r="E11" s="463">
        <f t="shared" si="6"/>
        <v>1583.0645161290322</v>
      </c>
      <c r="F11" s="463">
        <f t="shared" si="6"/>
        <v>3316.4516129032259</v>
      </c>
      <c r="G11" s="463">
        <f t="shared" si="6"/>
        <v>2671.3225806451615</v>
      </c>
      <c r="H11" s="463">
        <f t="shared" si="6"/>
        <v>3506.7741935483873</v>
      </c>
      <c r="I11" s="463">
        <f t="shared" si="6"/>
        <v>1771.258064516129</v>
      </c>
      <c r="J11" s="463">
        <f t="shared" si="6"/>
        <v>1974.0322580645161</v>
      </c>
      <c r="K11" s="463">
        <f t="shared" si="6"/>
        <v>1537.2258064516129</v>
      </c>
      <c r="L11" s="463">
        <f t="shared" si="6"/>
        <v>2358.6774193548385</v>
      </c>
      <c r="M11" s="463">
        <f t="shared" si="6"/>
        <v>1775.258064516129</v>
      </c>
      <c r="N11" s="463">
        <f t="shared" si="6"/>
        <v>2246.7741935483873</v>
      </c>
      <c r="O11" s="463">
        <f t="shared" si="6"/>
        <v>2776.8064516129034</v>
      </c>
      <c r="P11" s="463">
        <f t="shared" si="6"/>
        <v>3429.7419354838707</v>
      </c>
      <c r="Q11" s="463">
        <f t="shared" si="6"/>
        <v>994</v>
      </c>
      <c r="R11" s="463">
        <f t="shared" si="6"/>
        <v>922.25806451612902</v>
      </c>
      <c r="S11" s="463">
        <f t="shared" si="6"/>
        <v>2253.7419354838707</v>
      </c>
      <c r="T11" s="463">
        <f t="shared" si="6"/>
        <v>4369.4193548387093</v>
      </c>
      <c r="U11" s="463">
        <f t="shared" si="6"/>
        <v>1365.0322580645161</v>
      </c>
      <c r="V11" s="469">
        <f>V10/31</f>
        <v>1659.9677419354839</v>
      </c>
    </row>
    <row r="12" spans="1:22" ht="23.25" customHeight="1">
      <c r="A12" s="430" t="s">
        <v>5</v>
      </c>
      <c r="B12" s="464">
        <v>100</v>
      </c>
      <c r="C12" s="458">
        <f>C11/$B$11*100</f>
        <v>0.37872038188265938</v>
      </c>
      <c r="D12" s="458">
        <f t="shared" ref="D12:Q12" si="7">D11/$B$11*100</f>
        <v>4.8295841939664079</v>
      </c>
      <c r="E12" s="458">
        <f t="shared" si="7"/>
        <v>4.1055230264836551</v>
      </c>
      <c r="F12" s="458">
        <f t="shared" si="7"/>
        <v>8.6008929669441603</v>
      </c>
      <c r="G12" s="458">
        <f t="shared" si="7"/>
        <v>6.9278139041495272</v>
      </c>
      <c r="H12" s="458">
        <f t="shared" si="7"/>
        <v>9.0944759696187116</v>
      </c>
      <c r="I12" s="458">
        <f t="shared" si="7"/>
        <v>4.593584592179135</v>
      </c>
      <c r="J12" s="458">
        <f t="shared" si="7"/>
        <v>5.1194596353676483</v>
      </c>
      <c r="K12" s="458">
        <f t="shared" si="7"/>
        <v>3.9866448151615308</v>
      </c>
      <c r="L12" s="458">
        <f t="shared" si="7"/>
        <v>6.1169992495865184</v>
      </c>
      <c r="M12" s="458">
        <f t="shared" si="7"/>
        <v>4.6039582010489051</v>
      </c>
      <c r="N12" s="458">
        <f t="shared" si="7"/>
        <v>5.8267891756410926</v>
      </c>
      <c r="O12" s="458">
        <f t="shared" si="7"/>
        <v>7.2013760090216925</v>
      </c>
      <c r="P12" s="458">
        <f t="shared" si="7"/>
        <v>8.8947003407395862</v>
      </c>
      <c r="Q12" s="458">
        <f t="shared" si="7"/>
        <v>2.5778418041378983</v>
      </c>
      <c r="R12" s="458">
        <f>R11/$B$11*100</f>
        <v>2.3917861095704067</v>
      </c>
      <c r="S12" s="458">
        <f>S11/$B$11*100</f>
        <v>5.8448593330271432</v>
      </c>
      <c r="T12" s="458">
        <f>T11/$B$11*100</f>
        <v>11.331661843775121</v>
      </c>
      <c r="U12" s="458">
        <f>U11/$B$11*100</f>
        <v>3.5400776849451323</v>
      </c>
      <c r="V12" s="459">
        <f>V11/$B$11*100</f>
        <v>4.3049640228185933</v>
      </c>
    </row>
    <row r="13" spans="1:22" ht="23.25" customHeight="1">
      <c r="A13" s="425" t="s">
        <v>23</v>
      </c>
      <c r="B13" s="465">
        <v>1001971</v>
      </c>
      <c r="C13" s="456"/>
      <c r="D13" s="456"/>
      <c r="E13" s="456"/>
      <c r="F13" s="456"/>
      <c r="G13" s="456"/>
      <c r="H13" s="456"/>
      <c r="I13" s="456"/>
      <c r="J13" s="456"/>
      <c r="K13" s="456"/>
      <c r="L13" s="456"/>
      <c r="M13" s="456"/>
      <c r="N13" s="456"/>
      <c r="O13" s="456"/>
      <c r="P13" s="456"/>
      <c r="Q13" s="456"/>
      <c r="R13" s="456"/>
      <c r="S13" s="456"/>
      <c r="T13" s="456"/>
      <c r="U13" s="456"/>
      <c r="V13" s="457"/>
    </row>
    <row r="14" spans="1:22" ht="23.25" customHeight="1">
      <c r="A14" s="427" t="s">
        <v>4</v>
      </c>
      <c r="B14" s="466">
        <f>B13/28</f>
        <v>35784.678571428572</v>
      </c>
      <c r="C14" s="466">
        <f t="shared" ref="C14:U14" si="8">C13/28</f>
        <v>0</v>
      </c>
      <c r="D14" s="466">
        <f t="shared" si="8"/>
        <v>0</v>
      </c>
      <c r="E14" s="466">
        <f t="shared" si="8"/>
        <v>0</v>
      </c>
      <c r="F14" s="466">
        <f t="shared" si="8"/>
        <v>0</v>
      </c>
      <c r="G14" s="466">
        <f t="shared" si="8"/>
        <v>0</v>
      </c>
      <c r="H14" s="466">
        <f t="shared" si="8"/>
        <v>0</v>
      </c>
      <c r="I14" s="466">
        <f t="shared" si="8"/>
        <v>0</v>
      </c>
      <c r="J14" s="466">
        <f t="shared" si="8"/>
        <v>0</v>
      </c>
      <c r="K14" s="466">
        <f t="shared" si="8"/>
        <v>0</v>
      </c>
      <c r="L14" s="466">
        <f t="shared" si="8"/>
        <v>0</v>
      </c>
      <c r="M14" s="466">
        <f t="shared" si="8"/>
        <v>0</v>
      </c>
      <c r="N14" s="466">
        <f t="shared" si="8"/>
        <v>0</v>
      </c>
      <c r="O14" s="466">
        <f t="shared" si="8"/>
        <v>0</v>
      </c>
      <c r="P14" s="466">
        <f t="shared" si="8"/>
        <v>0</v>
      </c>
      <c r="Q14" s="466">
        <f t="shared" si="8"/>
        <v>0</v>
      </c>
      <c r="R14" s="466">
        <f t="shared" si="8"/>
        <v>0</v>
      </c>
      <c r="S14" s="466">
        <f t="shared" si="8"/>
        <v>0</v>
      </c>
      <c r="T14" s="466">
        <f t="shared" si="8"/>
        <v>0</v>
      </c>
      <c r="U14" s="466">
        <f t="shared" si="8"/>
        <v>0</v>
      </c>
      <c r="V14" s="470">
        <f>V13/28</f>
        <v>0</v>
      </c>
    </row>
    <row r="15" spans="1:22" ht="23.25" customHeight="1">
      <c r="A15" s="430" t="s">
        <v>5</v>
      </c>
      <c r="B15" s="467">
        <v>100</v>
      </c>
      <c r="C15" s="460">
        <f>C14/$B$14*100</f>
        <v>0</v>
      </c>
      <c r="D15" s="460">
        <f t="shared" ref="D15:R15" si="9">D14/$B$14*100</f>
        <v>0</v>
      </c>
      <c r="E15" s="460">
        <f t="shared" si="9"/>
        <v>0</v>
      </c>
      <c r="F15" s="460">
        <f t="shared" si="9"/>
        <v>0</v>
      </c>
      <c r="G15" s="460">
        <f t="shared" si="9"/>
        <v>0</v>
      </c>
      <c r="H15" s="460">
        <f t="shared" si="9"/>
        <v>0</v>
      </c>
      <c r="I15" s="460">
        <f t="shared" si="9"/>
        <v>0</v>
      </c>
      <c r="J15" s="460">
        <f t="shared" si="9"/>
        <v>0</v>
      </c>
      <c r="K15" s="460">
        <f t="shared" si="9"/>
        <v>0</v>
      </c>
      <c r="L15" s="460">
        <f t="shared" si="9"/>
        <v>0</v>
      </c>
      <c r="M15" s="460">
        <f t="shared" si="9"/>
        <v>0</v>
      </c>
      <c r="N15" s="460">
        <f t="shared" si="9"/>
        <v>0</v>
      </c>
      <c r="O15" s="460">
        <f t="shared" si="9"/>
        <v>0</v>
      </c>
      <c r="P15" s="460">
        <f t="shared" si="9"/>
        <v>0</v>
      </c>
      <c r="Q15" s="460">
        <f t="shared" si="9"/>
        <v>0</v>
      </c>
      <c r="R15" s="460">
        <f t="shared" si="9"/>
        <v>0</v>
      </c>
      <c r="S15" s="460">
        <f>S14/$B$14*100</f>
        <v>0</v>
      </c>
      <c r="T15" s="460">
        <f>T14/$B$14*100</f>
        <v>0</v>
      </c>
      <c r="U15" s="460">
        <f>U14/$B$14*100</f>
        <v>0</v>
      </c>
      <c r="V15" s="461">
        <f>V14/$B$14*100</f>
        <v>0</v>
      </c>
    </row>
    <row r="16" spans="1:22" ht="23.25" customHeight="1">
      <c r="A16" s="425" t="s">
        <v>24</v>
      </c>
      <c r="B16" s="465">
        <v>1181231</v>
      </c>
      <c r="C16" s="456"/>
      <c r="D16" s="456"/>
      <c r="E16" s="456"/>
      <c r="F16" s="456"/>
      <c r="G16" s="456"/>
      <c r="H16" s="456"/>
      <c r="I16" s="456"/>
      <c r="J16" s="456"/>
      <c r="K16" s="456"/>
      <c r="L16" s="456"/>
      <c r="M16" s="456"/>
      <c r="N16" s="456"/>
      <c r="O16" s="456"/>
      <c r="P16" s="456"/>
      <c r="Q16" s="456"/>
      <c r="R16" s="456"/>
      <c r="S16" s="456"/>
      <c r="T16" s="456"/>
      <c r="U16" s="456"/>
      <c r="V16" s="457"/>
    </row>
    <row r="17" spans="1:22" ht="23.25" customHeight="1">
      <c r="A17" s="427" t="s">
        <v>4</v>
      </c>
      <c r="B17" s="466">
        <f>B16/31</f>
        <v>38104.225806451614</v>
      </c>
      <c r="C17" s="466">
        <f t="shared" ref="C17:V17" si="10">C16/31</f>
        <v>0</v>
      </c>
      <c r="D17" s="466">
        <f t="shared" si="10"/>
        <v>0</v>
      </c>
      <c r="E17" s="466">
        <f t="shared" si="10"/>
        <v>0</v>
      </c>
      <c r="F17" s="466">
        <f t="shared" si="10"/>
        <v>0</v>
      </c>
      <c r="G17" s="466">
        <f t="shared" si="10"/>
        <v>0</v>
      </c>
      <c r="H17" s="466">
        <f t="shared" si="10"/>
        <v>0</v>
      </c>
      <c r="I17" s="466">
        <f t="shared" si="10"/>
        <v>0</v>
      </c>
      <c r="J17" s="466">
        <f t="shared" si="10"/>
        <v>0</v>
      </c>
      <c r="K17" s="466">
        <f t="shared" si="10"/>
        <v>0</v>
      </c>
      <c r="L17" s="466">
        <f t="shared" si="10"/>
        <v>0</v>
      </c>
      <c r="M17" s="466">
        <f t="shared" si="10"/>
        <v>0</v>
      </c>
      <c r="N17" s="466">
        <f t="shared" si="10"/>
        <v>0</v>
      </c>
      <c r="O17" s="466">
        <f t="shared" si="10"/>
        <v>0</v>
      </c>
      <c r="P17" s="466">
        <f t="shared" si="10"/>
        <v>0</v>
      </c>
      <c r="Q17" s="466">
        <f t="shared" si="10"/>
        <v>0</v>
      </c>
      <c r="R17" s="466">
        <f t="shared" si="10"/>
        <v>0</v>
      </c>
      <c r="S17" s="466">
        <f t="shared" si="10"/>
        <v>0</v>
      </c>
      <c r="T17" s="466">
        <f t="shared" si="10"/>
        <v>0</v>
      </c>
      <c r="U17" s="466">
        <f t="shared" si="10"/>
        <v>0</v>
      </c>
      <c r="V17" s="470">
        <f t="shared" si="10"/>
        <v>0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</v>
      </c>
      <c r="D18" s="453">
        <f t="shared" ref="D18:R18" si="11">D17/$B$17*100</f>
        <v>0</v>
      </c>
      <c r="E18" s="453">
        <f t="shared" si="11"/>
        <v>0</v>
      </c>
      <c r="F18" s="453">
        <f t="shared" si="11"/>
        <v>0</v>
      </c>
      <c r="G18" s="453">
        <f t="shared" si="11"/>
        <v>0</v>
      </c>
      <c r="H18" s="453">
        <f t="shared" si="11"/>
        <v>0</v>
      </c>
      <c r="I18" s="453">
        <f t="shared" si="11"/>
        <v>0</v>
      </c>
      <c r="J18" s="453">
        <f t="shared" si="11"/>
        <v>0</v>
      </c>
      <c r="K18" s="453">
        <f t="shared" si="11"/>
        <v>0</v>
      </c>
      <c r="L18" s="453">
        <f t="shared" si="11"/>
        <v>0</v>
      </c>
      <c r="M18" s="453">
        <f t="shared" si="11"/>
        <v>0</v>
      </c>
      <c r="N18" s="453">
        <f t="shared" si="11"/>
        <v>0</v>
      </c>
      <c r="O18" s="453">
        <f t="shared" si="11"/>
        <v>0</v>
      </c>
      <c r="P18" s="453">
        <f t="shared" si="11"/>
        <v>0</v>
      </c>
      <c r="Q18" s="453">
        <f t="shared" si="11"/>
        <v>0</v>
      </c>
      <c r="R18" s="453">
        <f t="shared" si="11"/>
        <v>0</v>
      </c>
      <c r="S18" s="453">
        <f>S17/$B$17*100</f>
        <v>0</v>
      </c>
      <c r="T18" s="453">
        <f>T17/$B$17*100</f>
        <v>0</v>
      </c>
      <c r="U18" s="453">
        <f>U17/$B$17*100</f>
        <v>0</v>
      </c>
      <c r="V18" s="455">
        <f>V17/$B$17*100</f>
        <v>0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49</vt:i4>
      </vt:variant>
    </vt:vector>
  </HeadingPairs>
  <TitlesOfParts>
    <vt:vector size="49" baseType="lpstr">
      <vt:lpstr>2011.1분기</vt:lpstr>
      <vt:lpstr>2011.2분기</vt:lpstr>
      <vt:lpstr>2011.3분기</vt:lpstr>
      <vt:lpstr>2011.4분기</vt:lpstr>
      <vt:lpstr>2012.1분기</vt:lpstr>
      <vt:lpstr>2012.2분기</vt:lpstr>
      <vt:lpstr>2012.3분기</vt:lpstr>
      <vt:lpstr>2012.4분기</vt:lpstr>
      <vt:lpstr>2013.1분기</vt:lpstr>
      <vt:lpstr>2013.2분기</vt:lpstr>
      <vt:lpstr>2013.3분기</vt:lpstr>
      <vt:lpstr>2013.4분기</vt:lpstr>
      <vt:lpstr>2014.1분기</vt:lpstr>
      <vt:lpstr>2014.2분기</vt:lpstr>
      <vt:lpstr>2014.3분기</vt:lpstr>
      <vt:lpstr>2014.4분기</vt:lpstr>
      <vt:lpstr>2015.1분기</vt:lpstr>
      <vt:lpstr>2015.2분기</vt:lpstr>
      <vt:lpstr>2015.3분기</vt:lpstr>
      <vt:lpstr>2015.4분기</vt:lpstr>
      <vt:lpstr>2016.1분기</vt:lpstr>
      <vt:lpstr>2016.2분기</vt:lpstr>
      <vt:lpstr>2016.3분기</vt:lpstr>
      <vt:lpstr>2016.4분기</vt:lpstr>
      <vt:lpstr>2017.1분기</vt:lpstr>
      <vt:lpstr>2017.2분기</vt:lpstr>
      <vt:lpstr>2017.3분기</vt:lpstr>
      <vt:lpstr>2017.4분기</vt:lpstr>
      <vt:lpstr>2018.1분기</vt:lpstr>
      <vt:lpstr>2018.2분기</vt:lpstr>
      <vt:lpstr>2018.3분기</vt:lpstr>
      <vt:lpstr>2018.4분기</vt:lpstr>
      <vt:lpstr>2019.1분기</vt:lpstr>
      <vt:lpstr>2019.2분기</vt:lpstr>
      <vt:lpstr>2019.3분기</vt:lpstr>
      <vt:lpstr>2019.4분기</vt:lpstr>
      <vt:lpstr>2020.1분기</vt:lpstr>
      <vt:lpstr>2020.2분기</vt:lpstr>
      <vt:lpstr>2020.3분기</vt:lpstr>
      <vt:lpstr>2020.4분기</vt:lpstr>
      <vt:lpstr>2021.1분기</vt:lpstr>
      <vt:lpstr>2021.2분기</vt:lpstr>
      <vt:lpstr>2021.3분기</vt:lpstr>
      <vt:lpstr>2021.4분기</vt:lpstr>
      <vt:lpstr>2022.1분기</vt:lpstr>
      <vt:lpstr>2022.2분기</vt:lpstr>
      <vt:lpstr>2022.3분기</vt:lpstr>
      <vt:lpstr>2022.4분기</vt:lpstr>
      <vt:lpstr>2023.1분기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2014-07-02T04:35:47Z</cp:lastPrinted>
  <dcterms:created xsi:type="dcterms:W3CDTF">2007-04-26T09:39:15Z</dcterms:created>
  <dcterms:modified xsi:type="dcterms:W3CDTF">2023-07-21T06:06:56Z</dcterms:modified>
</cp:coreProperties>
</file>