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자료제출요청\홈페이지 등록\"/>
    </mc:Choice>
  </mc:AlternateContent>
  <xr:revisionPtr revIDLastSave="0" documentId="13_ncr:1_{EC2EB8FB-8EBE-47D8-8807-EDA2DA2E804F}" xr6:coauthVersionLast="47" xr6:coauthVersionMax="47" xr10:uidLastSave="{00000000-0000-0000-0000-000000000000}"/>
  <bookViews>
    <workbookView xWindow="-23340" yWindow="1080" windowWidth="18555" windowHeight="14175" xr2:uid="{00000000-000D-0000-FFFF-FFFF00000000}"/>
  </bookViews>
  <sheets>
    <sheet name="자산관리현황" sheetId="4" r:id="rId1"/>
    <sheet name="처분현황" sheetId="6" r:id="rId2"/>
    <sheet name="2" sheetId="7" state="hidden" r:id="rId3"/>
    <sheet name="자산관리현황 (2)" sheetId="8" state="hidden" r:id="rId4"/>
  </sheets>
  <externalReferences>
    <externalReference r:id="rId5"/>
    <externalReference r:id="rId6"/>
  </externalReferences>
  <definedNames>
    <definedName name="공공자금관리기금유동성장기부채">'[1]재무.16. 공채, 장기차입금 명세서'!$I$19</definedName>
    <definedName name="기준일">[1]표지!$AR$2</definedName>
    <definedName name="기준일자">[2]감가상각집계표!$B$1</definedName>
    <definedName name="기타사업수익">'[1]손익.18.매출액명세서'!$B$14</definedName>
    <definedName name="당기감가상각비">'[1]손익.19.영업비용총괄명세서'!$C$29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'[1]손익.19.영업비용총괄명세서'!$C$5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'[1]손익.19.영업비용총괄명세서'!$C$6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'[1]기타1.경영분석지표'!$J$26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'[1]손익.18.매출액명세서'!$B$9</definedName>
    <definedName name="불용품처분관리대장">OFFSET(#REF!,0,0,COUNTA(#REF!)-1,19)</definedName>
    <definedName name="불용품처분관리대장연번">OFFSET(#REF!,0,0,COUNTA(#REF!)-1,1)</definedName>
    <definedName name="상계처리이자비용">'[1]5.주석사항(7)'!$H$14</definedName>
    <definedName name="운수사업수익">'[1]손익.18.매출액명세서'!$B$7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'[1]기타1.경영분석지표'!$M$23</definedName>
    <definedName name="지역개발기금유동성장기부채">'[1]재무.16. 공채, 장기차입금 명세서'!$I$12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" i="6" l="1"/>
  <c r="J5" i="6"/>
  <c r="L5" i="6"/>
  <c r="M5" i="6" s="1"/>
  <c r="F5" i="6" s="1"/>
  <c r="J6" i="6"/>
  <c r="L6" i="6"/>
  <c r="M6" i="6" s="1"/>
  <c r="F6" i="6" s="1"/>
  <c r="L8" i="6"/>
  <c r="M8" i="6" s="1"/>
  <c r="F8" i="6" s="1"/>
  <c r="L9" i="6"/>
  <c r="M9" i="6"/>
  <c r="F9" i="6" s="1"/>
  <c r="L10" i="6"/>
  <c r="M10" i="6"/>
  <c r="F10" i="6" s="1"/>
  <c r="L11" i="6"/>
  <c r="M11" i="6" s="1"/>
  <c r="F11" i="6" s="1"/>
  <c r="L12" i="6"/>
  <c r="M12" i="6"/>
  <c r="L13" i="6"/>
  <c r="M13" i="6" s="1"/>
  <c r="F13" i="6" s="1"/>
  <c r="L14" i="6"/>
  <c r="M14" i="6"/>
  <c r="F14" i="6" s="1"/>
  <c r="L15" i="6"/>
  <c r="G7" i="6"/>
  <c r="E11" i="6"/>
  <c r="C9" i="6"/>
  <c r="E12" i="6"/>
  <c r="D13" i="6"/>
  <c r="E6" i="6"/>
  <c r="C13" i="6"/>
  <c r="C10" i="6"/>
  <c r="C14" i="6"/>
  <c r="E14" i="6"/>
  <c r="D8" i="6"/>
  <c r="D14" i="6"/>
  <c r="C11" i="6"/>
  <c r="E8" i="6"/>
  <c r="C6" i="6"/>
  <c r="C8" i="6"/>
  <c r="D11" i="6"/>
  <c r="E5" i="6"/>
  <c r="E13" i="6"/>
  <c r="E10" i="6"/>
  <c r="C12" i="6"/>
  <c r="D5" i="6"/>
  <c r="D9" i="6"/>
  <c r="C5" i="6"/>
  <c r="D12" i="6"/>
  <c r="E9" i="6"/>
  <c r="D6" i="6"/>
  <c r="D10" i="6"/>
  <c r="J8" i="6" l="1"/>
  <c r="E4" i="6"/>
  <c r="C4" i="6"/>
  <c r="D4" i="6"/>
  <c r="F4" i="6"/>
  <c r="G5" i="6"/>
  <c r="G9" i="6"/>
  <c r="G6" i="6"/>
  <c r="G10" i="6"/>
  <c r="G13" i="6"/>
  <c r="G11" i="6"/>
  <c r="G14" i="6"/>
  <c r="G8" i="6"/>
  <c r="G12" i="6"/>
  <c r="G4" i="6" l="1"/>
  <c r="J10" i="6" l="1"/>
  <c r="J9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WolfNfox</author>
    <author>User</author>
  </authors>
  <commentList>
    <comment ref="M4" authorId="0" shapeId="0" xr:uid="{56901989-348F-439C-98E7-09C5B6760182}">
      <text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매각금액
계정별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보조부</t>
        </r>
        <r>
          <rPr>
            <sz val="9"/>
            <color indexed="81"/>
            <rFont val="Tahoma"/>
            <family val="2"/>
          </rPr>
          <t xml:space="preserve"> = </t>
        </r>
        <r>
          <rPr>
            <sz val="9"/>
            <color indexed="81"/>
            <rFont val="돋움"/>
            <family val="3"/>
            <charset val="129"/>
          </rPr>
          <t>불용품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매각수익과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5" authorId="1" shapeId="0" xr:uid="{58BF5B53-FCE2-464F-92F7-838F2DDE48A2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토지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처분은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이례사항임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토지는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감가액이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수동으로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입력함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<sst xmlns="http://schemas.openxmlformats.org/spreadsheetml/2006/main" count="88" uniqueCount="53">
  <si>
    <t>○ 자산관리현황</t>
    <phoneticPr fontId="4" type="noConversion"/>
  </si>
  <si>
    <t>잔존가액(원)</t>
    <phoneticPr fontId="4" type="noConversion"/>
  </si>
  <si>
    <t>취득원가(원)</t>
    <phoneticPr fontId="4" type="noConversion"/>
  </si>
  <si>
    <t>선로설비</t>
    <phoneticPr fontId="4" type="noConversion"/>
  </si>
  <si>
    <t>차량운반구</t>
    <phoneticPr fontId="4" type="noConversion"/>
  </si>
  <si>
    <t>토지</t>
    <phoneticPr fontId="4" type="noConversion"/>
  </si>
  <si>
    <t>건물</t>
    <phoneticPr fontId="4" type="noConversion"/>
  </si>
  <si>
    <t>구축물</t>
    <phoneticPr fontId="4" type="noConversion"/>
  </si>
  <si>
    <t>기계장치</t>
    <phoneticPr fontId="4" type="noConversion"/>
  </si>
  <si>
    <t>전로설비</t>
    <phoneticPr fontId="4" type="noConversion"/>
  </si>
  <si>
    <t>전동차량</t>
    <phoneticPr fontId="4" type="noConversion"/>
  </si>
  <si>
    <t>공기구비품</t>
    <phoneticPr fontId="4" type="noConversion"/>
  </si>
  <si>
    <t>기타의 유형자산</t>
    <phoneticPr fontId="4" type="noConversion"/>
  </si>
  <si>
    <t>자산명(계정과목)</t>
    <phoneticPr fontId="4" type="noConversion"/>
  </si>
  <si>
    <t>소프트웨어</t>
    <phoneticPr fontId="4" type="noConversion"/>
  </si>
  <si>
    <t xml:space="preserve"> </t>
    <phoneticPr fontId="4" type="noConversion"/>
  </si>
  <si>
    <t>(2025. 12. 31)</t>
    <phoneticPr fontId="4" type="noConversion"/>
  </si>
  <si>
    <t>(단위 : 원)</t>
    <phoneticPr fontId="4" type="noConversion"/>
  </si>
  <si>
    <t>계정과목</t>
    <phoneticPr fontId="4" type="noConversion"/>
  </si>
  <si>
    <t>내용</t>
    <phoneticPr fontId="4" type="noConversion"/>
  </si>
  <si>
    <t>취득원가</t>
    <phoneticPr fontId="4" type="noConversion"/>
  </si>
  <si>
    <t>감가상각누계액</t>
    <phoneticPr fontId="4" type="noConversion"/>
  </si>
  <si>
    <t>미상각잔액</t>
    <phoneticPr fontId="4" type="noConversion"/>
  </si>
  <si>
    <t>처분가액</t>
    <phoneticPr fontId="4" type="noConversion"/>
  </si>
  <si>
    <t>처분손익</t>
    <phoneticPr fontId="4" type="noConversion"/>
  </si>
  <si>
    <t>합   계</t>
    <phoneticPr fontId="4" type="noConversion"/>
  </si>
  <si>
    <t>선로설비</t>
    <phoneticPr fontId="14" type="noConversion"/>
  </si>
  <si>
    <t>모자이크 타일 등 91종</t>
    <phoneticPr fontId="14" type="noConversion"/>
  </si>
  <si>
    <t>전로설비</t>
    <phoneticPr fontId="14" type="noConversion"/>
  </si>
  <si>
    <t>승강기 에어컨 등 2종</t>
    <phoneticPr fontId="14" type="noConversion"/>
  </si>
  <si>
    <t>(정부보조금)</t>
    <phoneticPr fontId="14" type="noConversion"/>
  </si>
  <si>
    <t>열차운행종합제어장치</t>
    <phoneticPr fontId="14" type="noConversion"/>
  </si>
  <si>
    <t>전동차량</t>
    <phoneticPr fontId="14" type="noConversion"/>
  </si>
  <si>
    <t>통로연결막 등 2종</t>
    <phoneticPr fontId="14" type="noConversion"/>
  </si>
  <si>
    <t>공기구비품</t>
    <phoneticPr fontId="14" type="noConversion"/>
  </si>
  <si>
    <t>모니터 등 32종</t>
    <phoneticPr fontId="14" type="noConversion"/>
  </si>
  <si>
    <t>차량운반구</t>
    <phoneticPr fontId="14" type="noConversion"/>
  </si>
  <si>
    <t>기계장치</t>
    <phoneticPr fontId="14" type="noConversion"/>
  </si>
  <si>
    <t>건물</t>
    <phoneticPr fontId="14" type="noConversion"/>
  </si>
  <si>
    <t>프린터 등 2종</t>
    <phoneticPr fontId="14" type="noConversion"/>
  </si>
  <si>
    <t>구축물</t>
    <phoneticPr fontId="14" type="noConversion"/>
  </si>
  <si>
    <t>소액물품</t>
    <phoneticPr fontId="14" type="noConversion"/>
  </si>
  <si>
    <t>토지</t>
    <phoneticPr fontId="14" type="noConversion"/>
  </si>
  <si>
    <t>계정별 보조부 체크</t>
    <phoneticPr fontId="14" type="noConversion"/>
  </si>
  <si>
    <t>총예수부가세</t>
    <phoneticPr fontId="14" type="noConversion"/>
  </si>
  <si>
    <t>유형자산처분이익</t>
    <phoneticPr fontId="14" type="noConversion"/>
  </si>
  <si>
    <t>구분</t>
    <phoneticPr fontId="4" type="noConversion"/>
  </si>
  <si>
    <t>현금흐름표 계상액</t>
    <phoneticPr fontId="4" type="noConversion"/>
  </si>
  <si>
    <t>예수부가세</t>
    <phoneticPr fontId="4" type="noConversion"/>
  </si>
  <si>
    <t>유형자산처분손실</t>
    <phoneticPr fontId="14" type="noConversion"/>
  </si>
  <si>
    <t>유형자산폐기손실</t>
    <phoneticPr fontId="14" type="noConversion"/>
  </si>
  <si>
    <t>처분손익</t>
    <phoneticPr fontId="14" type="noConversion"/>
  </si>
  <si>
    <t>○ 처분현황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</si>
</sst>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_);\(#,##0\)"/>
    <numFmt numFmtId="178" formatCode="_-* #,##0_-;\-* #,##0_-;_-* &quot;-&quot;??_-;_-@_-"/>
  </numFmts>
  <fonts count="2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2"/>
      <name val="HY신명조"/>
      <family val="1"/>
      <charset val="129"/>
    </font>
    <font>
      <sz val="12"/>
      <color theme="1"/>
      <name val="HY신명조"/>
      <family val="1"/>
      <charset val="129"/>
    </font>
    <font>
      <b/>
      <sz val="14"/>
      <name val="HY신명조"/>
      <family val="1"/>
      <charset val="129"/>
    </font>
    <font>
      <b/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10"/>
      <name val="HY신명조"/>
      <family val="1"/>
      <charset val="129"/>
    </font>
    <font>
      <sz val="10"/>
      <color indexed="8"/>
      <name val="HY신명조"/>
      <family val="1"/>
      <charset val="129"/>
    </font>
    <font>
      <sz val="10"/>
      <color rgb="FFFF0000"/>
      <name val="HY신명조"/>
      <family val="1"/>
      <charset val="129"/>
    </font>
    <font>
      <sz val="8"/>
      <color rgb="FFFF0000"/>
      <name val="HY신명조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20"/>
      <name val="HY신명조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HY신명조"/>
      <family val="1"/>
      <charset val="129"/>
    </font>
    <font>
      <b/>
      <i/>
      <sz val="11"/>
      <color rgb="FF2007B9"/>
      <name val="HY신명조"/>
      <family val="1"/>
      <charset val="129"/>
    </font>
    <font>
      <sz val="8"/>
      <color rgb="FF000000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6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3" borderId="16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7" fillId="0" borderId="14" xfId="1" applyFont="1" applyBorder="1" applyAlignment="1">
      <alignment horizontal="distributed" vertical="center" indent="1"/>
    </xf>
    <xf numFmtId="0" fontId="7" fillId="0" borderId="15" xfId="1" applyFont="1" applyBorder="1" applyAlignment="1">
      <alignment horizontal="distributed" vertical="center" indent="1"/>
    </xf>
    <xf numFmtId="0" fontId="7" fillId="0" borderId="14" xfId="1" applyFont="1" applyFill="1" applyBorder="1" applyAlignment="1">
      <alignment horizontal="distributed" vertical="center" indent="1"/>
    </xf>
    <xf numFmtId="176" fontId="9" fillId="2" borderId="5" xfId="0" applyNumberFormat="1" applyFont="1" applyFill="1" applyBorder="1" applyAlignment="1">
      <alignment horizontal="right" vertical="center"/>
    </xf>
    <xf numFmtId="176" fontId="9" fillId="2" borderId="7" xfId="0" applyNumberFormat="1" applyFont="1" applyFill="1" applyBorder="1" applyAlignment="1">
      <alignment horizontal="right" vertical="center"/>
    </xf>
    <xf numFmtId="176" fontId="9" fillId="0" borderId="12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right" vertical="center"/>
    </xf>
    <xf numFmtId="176" fontId="9" fillId="2" borderId="13" xfId="0" applyNumberFormat="1" applyFont="1" applyFill="1" applyBorder="1" applyAlignment="1">
      <alignment horizontal="right" vertical="center"/>
    </xf>
    <xf numFmtId="176" fontId="9" fillId="2" borderId="9" xfId="0" applyNumberFormat="1" applyFont="1" applyFill="1" applyBorder="1" applyAlignment="1">
      <alignment horizontal="right" vertical="center"/>
    </xf>
    <xf numFmtId="176" fontId="9" fillId="2" borderId="12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41" fontId="0" fillId="0" borderId="0" xfId="3" applyFo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13" fillId="0" borderId="19" xfId="1" applyFont="1" applyBorder="1" applyAlignment="1">
      <alignment horizontal="center" vertical="center"/>
    </xf>
    <xf numFmtId="177" fontId="7" fillId="0" borderId="20" xfId="1" applyNumberFormat="1" applyFont="1" applyBorder="1" applyAlignment="1">
      <alignment horizontal="right" vertical="center"/>
    </xf>
    <xf numFmtId="177" fontId="13" fillId="0" borderId="19" xfId="1" applyNumberFormat="1" applyFont="1" applyBorder="1" applyAlignment="1">
      <alignment horizontal="right" vertical="center"/>
    </xf>
    <xf numFmtId="177" fontId="13" fillId="0" borderId="21" xfId="1" applyNumberFormat="1" applyFont="1" applyBorder="1" applyAlignment="1">
      <alignment horizontal="right" vertical="center"/>
    </xf>
    <xf numFmtId="177" fontId="13" fillId="0" borderId="22" xfId="1" applyNumberFormat="1" applyFont="1" applyBorder="1" applyAlignment="1">
      <alignment horizontal="right" vertical="center"/>
    </xf>
    <xf numFmtId="0" fontId="7" fillId="0" borderId="23" xfId="1" applyFont="1" applyBorder="1" applyAlignment="1">
      <alignment horizontal="distributed" vertical="center" indent="1"/>
    </xf>
    <xf numFmtId="177" fontId="15" fillId="0" borderId="0" xfId="1" applyNumberFormat="1" applyFont="1" applyAlignment="1">
      <alignment horizontal="center" vertical="center" wrapText="1"/>
    </xf>
    <xf numFmtId="41" fontId="16" fillId="0" borderId="23" xfId="2" applyFont="1" applyBorder="1" applyAlignment="1">
      <alignment horizontal="center" vertical="center"/>
    </xf>
    <xf numFmtId="41" fontId="16" fillId="0" borderId="0" xfId="2" applyFont="1" applyBorder="1" applyAlignment="1">
      <alignment horizontal="center" vertical="center"/>
    </xf>
    <xf numFmtId="41" fontId="16" fillId="0" borderId="0" xfId="2" applyFont="1" applyFill="1" applyBorder="1" applyAlignment="1">
      <alignment horizontal="center" vertical="center"/>
    </xf>
    <xf numFmtId="177" fontId="17" fillId="0" borderId="24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distributed" vertical="center" indent="1"/>
    </xf>
    <xf numFmtId="0" fontId="7" fillId="5" borderId="0" xfId="1" applyFont="1" applyFill="1" applyAlignment="1">
      <alignment horizontal="distributed" vertical="center" indent="1"/>
    </xf>
    <xf numFmtId="177" fontId="18" fillId="0" borderId="0" xfId="1" applyNumberFormat="1" applyFont="1" applyAlignment="1">
      <alignment horizontal="center" vertical="center" wrapText="1"/>
    </xf>
    <xf numFmtId="0" fontId="7" fillId="6" borderId="25" xfId="1" applyFont="1" applyFill="1" applyBorder="1" applyAlignment="1">
      <alignment horizontal="distributed" vertical="center" indent="1"/>
    </xf>
    <xf numFmtId="177" fontId="7" fillId="6" borderId="17" xfId="1" applyNumberFormat="1" applyFont="1" applyFill="1" applyBorder="1" applyAlignment="1">
      <alignment horizontal="center" vertical="center"/>
    </xf>
    <xf numFmtId="41" fontId="16" fillId="0" borderId="25" xfId="2" applyFont="1" applyBorder="1" applyAlignment="1">
      <alignment horizontal="center" vertical="center"/>
    </xf>
    <xf numFmtId="41" fontId="16" fillId="0" borderId="17" xfId="2" applyFont="1" applyBorder="1" applyAlignment="1">
      <alignment horizontal="center" vertical="center"/>
    </xf>
    <xf numFmtId="41" fontId="16" fillId="0" borderId="17" xfId="2" applyFont="1" applyFill="1" applyBorder="1" applyAlignment="1">
      <alignment horizontal="center" vertical="center"/>
    </xf>
    <xf numFmtId="177" fontId="17" fillId="0" borderId="26" xfId="1" applyNumberFormat="1" applyFont="1" applyBorder="1" applyAlignment="1">
      <alignment horizontal="right" vertical="center"/>
    </xf>
    <xf numFmtId="0" fontId="22" fillId="0" borderId="0" xfId="1" applyFont="1">
      <alignment vertical="center"/>
    </xf>
    <xf numFmtId="177" fontId="22" fillId="0" borderId="0" xfId="1" applyNumberFormat="1" applyFont="1">
      <alignment vertical="center"/>
    </xf>
    <xf numFmtId="0" fontId="2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7" fillId="0" borderId="27" xfId="1" applyFont="1" applyBorder="1" applyAlignment="1">
      <alignment horizontal="center" vertical="center"/>
    </xf>
    <xf numFmtId="41" fontId="23" fillId="4" borderId="28" xfId="5" applyNumberFormat="1" applyFont="1" applyBorder="1" applyAlignment="1">
      <alignment horizontal="center" vertical="center"/>
    </xf>
    <xf numFmtId="41" fontId="12" fillId="4" borderId="28" xfId="5" applyNumberFormat="1" applyBorder="1">
      <alignment vertical="center"/>
    </xf>
    <xf numFmtId="0" fontId="7" fillId="0" borderId="29" xfId="1" applyFont="1" applyBorder="1">
      <alignment vertical="center"/>
    </xf>
    <xf numFmtId="177" fontId="7" fillId="0" borderId="0" xfId="1" applyNumberFormat="1" applyFont="1">
      <alignment vertical="center"/>
    </xf>
    <xf numFmtId="0" fontId="13" fillId="0" borderId="30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41" fontId="7" fillId="0" borderId="7" xfId="6" applyFont="1" applyBorder="1" applyAlignment="1">
      <alignment horizontal="center" vertical="center"/>
    </xf>
    <xf numFmtId="178" fontId="7" fillId="0" borderId="7" xfId="2" applyNumberFormat="1" applyFont="1" applyBorder="1" applyAlignment="1">
      <alignment horizontal="center" vertical="center"/>
    </xf>
    <xf numFmtId="41" fontId="7" fillId="0" borderId="8" xfId="1" applyNumberFormat="1" applyFont="1" applyBorder="1">
      <alignment vertical="center"/>
    </xf>
    <xf numFmtId="177" fontId="24" fillId="0" borderId="0" xfId="1" applyNumberFormat="1" applyFont="1">
      <alignment vertical="center"/>
    </xf>
    <xf numFmtId="177" fontId="25" fillId="7" borderId="0" xfId="1" applyNumberFormat="1" applyFont="1" applyFill="1">
      <alignment vertical="center"/>
    </xf>
    <xf numFmtId="0" fontId="7" fillId="0" borderId="31" xfId="1" applyFont="1" applyBorder="1" applyAlignment="1">
      <alignment horizontal="center" vertical="center"/>
    </xf>
    <xf numFmtId="0" fontId="7" fillId="0" borderId="24" xfId="1" applyFont="1" applyBorder="1">
      <alignment vertical="center"/>
    </xf>
    <xf numFmtId="0" fontId="7" fillId="0" borderId="23" xfId="1" applyFont="1" applyBorder="1" applyAlignment="1">
      <alignment horizontal="center" vertical="center"/>
    </xf>
    <xf numFmtId="41" fontId="7" fillId="0" borderId="0" xfId="1" applyNumberFormat="1" applyFont="1" applyAlignment="1">
      <alignment horizontal="center" vertical="center"/>
    </xf>
    <xf numFmtId="41" fontId="7" fillId="0" borderId="24" xfId="1" applyNumberFormat="1" applyFont="1" applyBorder="1">
      <alignment vertical="center"/>
    </xf>
    <xf numFmtId="0" fontId="7" fillId="6" borderId="25" xfId="1" applyFont="1" applyFill="1" applyBorder="1" applyAlignment="1">
      <alignment horizontal="center" vertical="center"/>
    </xf>
    <xf numFmtId="41" fontId="7" fillId="0" borderId="9" xfId="6" applyFont="1" applyBorder="1" applyAlignment="1">
      <alignment horizontal="center" vertical="center"/>
    </xf>
    <xf numFmtId="41" fontId="7" fillId="0" borderId="17" xfId="1" applyNumberFormat="1" applyFont="1" applyBorder="1" applyAlignment="1">
      <alignment horizontal="center" vertical="center"/>
    </xf>
    <xf numFmtId="41" fontId="7" fillId="0" borderId="26" xfId="1" applyNumberFormat="1" applyFont="1" applyBorder="1">
      <alignment vertical="center"/>
    </xf>
    <xf numFmtId="41" fontId="7" fillId="0" borderId="0" xfId="1" applyNumberFormat="1" applyFont="1">
      <alignment vertical="center"/>
    </xf>
    <xf numFmtId="3" fontId="26" fillId="0" borderId="0" xfId="7" applyNumberFormat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6" fillId="0" borderId="17" xfId="1" applyFont="1" applyBorder="1" applyAlignment="1">
      <alignment horizontal="right" vertical="center"/>
    </xf>
    <xf numFmtId="0" fontId="11" fillId="3" borderId="32" xfId="4" applyBorder="1" applyAlignment="1">
      <alignment horizontal="center" vertical="center"/>
    </xf>
    <xf numFmtId="0" fontId="11" fillId="3" borderId="33" xfId="4" applyBorder="1" applyAlignment="1">
      <alignment horizontal="center" vertical="center"/>
    </xf>
  </cellXfs>
  <cellStyles count="8">
    <cellStyle name="강조색3" xfId="5" builtinId="37"/>
    <cellStyle name="셀 확인" xfId="4" builtinId="23"/>
    <cellStyle name="쉼표 [0]" xfId="3" builtinId="6"/>
    <cellStyle name="쉼표 [0] 2" xfId="2" xr:uid="{00000000-0005-0000-0000-000001000000}"/>
    <cellStyle name="쉼표 [0] 3" xfId="6" xr:uid="{0EC52C24-8888-4C8D-9F71-F1A8406F5A1B}"/>
    <cellStyle name="표준" xfId="0" builtinId="0"/>
    <cellStyle name="표준 2" xfId="7" xr:uid="{55121C0A-EF78-4A8C-8AA8-9AECDB601C2B}"/>
    <cellStyle name="표준 2 1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&#44208;&#49328;(25.4&#48516;&#44592;~)\25&#45380;%204&#48516;&#44592;%20&#44256;&#51221;&#51088;&#49328;%20&#44208;&#49328;.xlsx" TargetMode="External"/><Relationship Id="rId1" Type="http://schemas.openxmlformats.org/officeDocument/2006/relationships/externalLinkPath" Target="/Users/user/Desktop/&#44208;&#49328;(25.4&#48516;&#44592;~)/25&#45380;%204&#48516;&#44592;%20&#44256;&#51221;&#51088;&#49328;%20&#44208;&#4932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업무처리절차"/>
      <sheetName val="기본정보"/>
      <sheetName val="팀별감가상각누계액"/>
      <sheetName val="계정별보조부"/>
      <sheetName val="고정자산대장"/>
      <sheetName val="개별감가상각명세표_고정자산대차비교"/>
      <sheetName val="개별감가상각명세표"/>
      <sheetName val="정부보조금자산"/>
      <sheetName val="감가상각집계표"/>
      <sheetName val="회계처리"/>
      <sheetName val="재무.8.가동설비자산(유형자산)명세서"/>
      <sheetName val="&lt;보유토지명세서&gt;"/>
      <sheetName val="가동설비자산취득명세서 참고자료"/>
      <sheetName val="재무.10.가동설비자산처분명세서"/>
      <sheetName val="가동설비자산처분명세서 참고자료"/>
      <sheetName val="재무.11.비가동설비자산명세서"/>
      <sheetName val="재무.12.무형자산명세서"/>
      <sheetName val="&lt;차지권명세서&gt;"/>
      <sheetName val="&lt;소프트웨어 명세서&gt;"/>
      <sheetName val="소프트웨어 참고자료"/>
      <sheetName val="22.감가상각비명세서"/>
      <sheetName val="불용회계처리"/>
      <sheetName val="불용품처분관리대장"/>
      <sheetName val="원가자료 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B1">
            <v>46022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tabSelected="1" workbookViewId="0">
      <selection activeCell="F7" sqref="F7"/>
    </sheetView>
  </sheetViews>
  <sheetFormatPr defaultRowHeight="13.5" x14ac:dyDescent="0.15"/>
  <cols>
    <col min="1" max="1" width="23.33203125" bestFit="1" customWidth="1"/>
    <col min="2" max="4" width="23.88671875" customWidth="1"/>
    <col min="6" max="6" width="15.44140625" bestFit="1" customWidth="1"/>
    <col min="7" max="7" width="13.77734375" bestFit="1" customWidth="1"/>
  </cols>
  <sheetData>
    <row r="1" spans="1:7" ht="33" customHeight="1" x14ac:dyDescent="0.15">
      <c r="A1" s="5" t="s">
        <v>0</v>
      </c>
      <c r="B1" s="5"/>
      <c r="C1" s="5"/>
      <c r="D1" s="1"/>
    </row>
    <row r="2" spans="1:7" ht="42" customHeight="1" thickBot="1" x14ac:dyDescent="0.2">
      <c r="A2" s="6"/>
      <c r="B2" s="6"/>
      <c r="C2" s="6"/>
      <c r="D2" s="2" t="s">
        <v>16</v>
      </c>
    </row>
    <row r="3" spans="1:7" ht="42" customHeight="1" thickBot="1" x14ac:dyDescent="0.2">
      <c r="A3" s="19" t="s">
        <v>13</v>
      </c>
      <c r="B3" s="20" t="s">
        <v>2</v>
      </c>
      <c r="C3" s="20" t="s">
        <v>1</v>
      </c>
      <c r="D3" s="21" t="s">
        <v>15</v>
      </c>
    </row>
    <row r="4" spans="1:7" ht="42" customHeight="1" thickTop="1" x14ac:dyDescent="0.15">
      <c r="A4" s="9" t="s">
        <v>5</v>
      </c>
      <c r="B4" s="12">
        <v>73491054058</v>
      </c>
      <c r="C4" s="12">
        <v>73491054058</v>
      </c>
      <c r="D4" s="7"/>
    </row>
    <row r="5" spans="1:7" ht="42" customHeight="1" x14ac:dyDescent="0.15">
      <c r="A5" s="9" t="s">
        <v>6</v>
      </c>
      <c r="B5" s="13">
        <v>68868005530</v>
      </c>
      <c r="C5" s="14">
        <v>34183342128</v>
      </c>
      <c r="D5" s="3"/>
    </row>
    <row r="6" spans="1:7" ht="42" customHeight="1" x14ac:dyDescent="0.15">
      <c r="A6" s="9" t="s">
        <v>7</v>
      </c>
      <c r="B6" s="13">
        <v>15329931831</v>
      </c>
      <c r="C6" s="14">
        <v>7255467635</v>
      </c>
      <c r="D6" s="3"/>
    </row>
    <row r="7" spans="1:7" ht="42" customHeight="1" x14ac:dyDescent="0.15">
      <c r="A7" s="9" t="s">
        <v>8</v>
      </c>
      <c r="B7" s="13">
        <v>7676985414</v>
      </c>
      <c r="C7" s="14">
        <v>969445773</v>
      </c>
      <c r="D7" s="3"/>
      <c r="F7" s="22"/>
      <c r="G7" s="22"/>
    </row>
    <row r="8" spans="1:7" ht="42" customHeight="1" x14ac:dyDescent="0.15">
      <c r="A8" s="9" t="s">
        <v>3</v>
      </c>
      <c r="B8" s="13">
        <v>1206018650271</v>
      </c>
      <c r="C8" s="14">
        <v>783510434136</v>
      </c>
      <c r="D8" s="3"/>
    </row>
    <row r="9" spans="1:7" ht="42" customHeight="1" x14ac:dyDescent="0.15">
      <c r="A9" s="11" t="s">
        <v>9</v>
      </c>
      <c r="B9" s="13">
        <v>164985517242</v>
      </c>
      <c r="C9" s="14">
        <v>91818476528</v>
      </c>
      <c r="D9" s="3"/>
    </row>
    <row r="10" spans="1:7" ht="42" customHeight="1" x14ac:dyDescent="0.15">
      <c r="A10" s="9" t="s">
        <v>10</v>
      </c>
      <c r="B10" s="13">
        <v>114801532400</v>
      </c>
      <c r="C10" s="14">
        <v>29504317922</v>
      </c>
      <c r="D10" s="3"/>
    </row>
    <row r="11" spans="1:7" ht="42" customHeight="1" x14ac:dyDescent="0.15">
      <c r="A11" s="9" t="s">
        <v>4</v>
      </c>
      <c r="B11" s="13">
        <v>3975544727</v>
      </c>
      <c r="C11" s="14">
        <v>1442686385</v>
      </c>
      <c r="D11" s="3"/>
    </row>
    <row r="12" spans="1:7" ht="42" customHeight="1" x14ac:dyDescent="0.15">
      <c r="A12" s="9" t="s">
        <v>11</v>
      </c>
      <c r="B12" s="13">
        <v>23232899278</v>
      </c>
      <c r="C12" s="18">
        <v>3574135281</v>
      </c>
      <c r="D12" s="3"/>
    </row>
    <row r="13" spans="1:7" ht="42" customHeight="1" x14ac:dyDescent="0.15">
      <c r="A13" s="9" t="s">
        <v>12</v>
      </c>
      <c r="B13" s="15">
        <v>1048397406</v>
      </c>
      <c r="C13" s="15">
        <v>1048397406</v>
      </c>
      <c r="D13" s="8"/>
    </row>
    <row r="14" spans="1:7" ht="42" customHeight="1" thickBot="1" x14ac:dyDescent="0.2">
      <c r="A14" s="10" t="s">
        <v>14</v>
      </c>
      <c r="B14" s="17">
        <v>423190087</v>
      </c>
      <c r="C14" s="16">
        <v>313431180</v>
      </c>
      <c r="D14" s="4"/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660F3-0ACF-481F-A3EC-BCAA2A81FC17}">
  <sheetPr>
    <tabColor rgb="FF00B050"/>
  </sheetPr>
  <dimension ref="A1:V21"/>
  <sheetViews>
    <sheetView topLeftCell="A4" workbookViewId="0">
      <selection activeCell="E6" sqref="E6"/>
    </sheetView>
  </sheetViews>
  <sheetFormatPr defaultColWidth="8.88671875" defaultRowHeight="13.5" x14ac:dyDescent="0.15"/>
  <cols>
    <col min="1" max="1" width="14.88671875" style="54" customWidth="1"/>
    <col min="2" max="2" width="19.44140625" style="54" customWidth="1"/>
    <col min="3" max="4" width="16.5546875" style="54" customWidth="1"/>
    <col min="5" max="7" width="17.109375" style="54" customWidth="1"/>
    <col min="8" max="8" width="2.21875" style="54" customWidth="1"/>
    <col min="9" max="9" width="28.5546875" style="54" bestFit="1" customWidth="1"/>
    <col min="10" max="10" width="14.109375" style="54" customWidth="1"/>
    <col min="11" max="11" width="1.5546875" style="54" customWidth="1"/>
    <col min="12" max="12" width="10.5546875" style="39" customWidth="1"/>
    <col min="13" max="13" width="16.109375" style="54" bestFit="1" customWidth="1"/>
    <col min="14" max="14" width="12.6640625" style="54" bestFit="1" customWidth="1"/>
    <col min="15" max="15" width="13.77734375" style="54" bestFit="1" customWidth="1"/>
    <col min="16" max="16" width="8.88671875" style="54"/>
    <col min="17" max="17" width="15.77734375" style="54" customWidth="1"/>
    <col min="18" max="16384" width="8.88671875" style="54"/>
  </cols>
  <sheetData>
    <row r="1" spans="1:22" s="49" customFormat="1" ht="30" customHeight="1" x14ac:dyDescent="0.15">
      <c r="A1" s="80" t="s">
        <v>52</v>
      </c>
      <c r="B1" s="80"/>
      <c r="C1" s="80"/>
      <c r="D1" s="80"/>
      <c r="E1" s="80"/>
      <c r="F1" s="80"/>
      <c r="G1" s="80"/>
      <c r="I1" s="50"/>
      <c r="L1" s="51"/>
    </row>
    <row r="2" spans="1:22" s="52" customFormat="1" ht="14.25" customHeight="1" thickBot="1" x14ac:dyDescent="0.2">
      <c r="A2" s="81" t="s">
        <v>17</v>
      </c>
      <c r="B2" s="81"/>
      <c r="C2" s="81"/>
      <c r="D2" s="81"/>
      <c r="E2" s="81"/>
      <c r="F2" s="81"/>
      <c r="G2" s="81"/>
      <c r="L2" s="53"/>
    </row>
    <row r="3" spans="1:22" ht="45" customHeight="1" thickTop="1" thickBot="1" x14ac:dyDescent="0.2">
      <c r="A3" s="23" t="s">
        <v>18</v>
      </c>
      <c r="B3" s="24" t="s">
        <v>19</v>
      </c>
      <c r="C3" s="23" t="s">
        <v>20</v>
      </c>
      <c r="D3" s="25" t="s">
        <v>21</v>
      </c>
      <c r="E3" s="25" t="s">
        <v>22</v>
      </c>
      <c r="F3" s="25" t="s">
        <v>23</v>
      </c>
      <c r="G3" s="26" t="s">
        <v>24</v>
      </c>
      <c r="I3" s="82" t="s">
        <v>43</v>
      </c>
      <c r="J3" s="83"/>
      <c r="K3" s="39"/>
      <c r="L3" s="55"/>
      <c r="M3" s="56" t="s">
        <v>44</v>
      </c>
      <c r="N3" s="57"/>
      <c r="O3" s="58"/>
    </row>
    <row r="4" spans="1:22" ht="45" customHeight="1" thickTop="1" x14ac:dyDescent="0.15">
      <c r="A4" s="27" t="s">
        <v>25</v>
      </c>
      <c r="B4" s="28"/>
      <c r="C4" s="29">
        <f>SUM(C5:C15)</f>
        <v>7806380488</v>
      </c>
      <c r="D4" s="30">
        <f t="shared" ref="D4:G4" si="0">SUM(D5:D15)</f>
        <v>5471991093</v>
      </c>
      <c r="E4" s="30">
        <f t="shared" si="0"/>
        <v>2334389395</v>
      </c>
      <c r="F4" s="30">
        <f t="shared" si="0"/>
        <v>25575187</v>
      </c>
      <c r="G4" s="31">
        <f t="shared" si="0"/>
        <v>-2308814208</v>
      </c>
      <c r="H4" s="59"/>
      <c r="I4" s="54" t="s">
        <v>45</v>
      </c>
      <c r="J4" s="59">
        <f>SUMIFS([2]!계정별보조부[대변금액],[2]!계정별보조부[계정과목명],I4)</f>
        <v>0</v>
      </c>
      <c r="K4" s="59"/>
      <c r="L4" s="60" t="s">
        <v>46</v>
      </c>
      <c r="M4" s="61" t="s">
        <v>47</v>
      </c>
      <c r="N4" s="61" t="s">
        <v>48</v>
      </c>
      <c r="O4" s="62" t="s">
        <v>23</v>
      </c>
      <c r="Q4" s="39"/>
    </row>
    <row r="5" spans="1:22" ht="45" customHeight="1" x14ac:dyDescent="0.15">
      <c r="A5" s="32" t="s">
        <v>26</v>
      </c>
      <c r="B5" s="33" t="s">
        <v>27</v>
      </c>
      <c r="C5" s="34">
        <f>IFERROR(GETPIVOTDATA("합계 : 취득금액",'[2]가동설비자산처분명세서 참고자료'!$A$1,"자산구분",A5),0)</f>
        <v>1315736782</v>
      </c>
      <c r="D5" s="35">
        <f>IFERROR(GETPIVOTDATA("합계 : 감가상각누계액",'[2]가동설비자산처분명세서 참고자료'!$A$1,"자산구분",A5),0)</f>
        <v>660068831</v>
      </c>
      <c r="E5" s="35">
        <f>IFERROR(GETPIVOTDATA("합계 : 잔존가액",'[2]가동설비자산처분명세서 참고자료'!$A$1,"자산구분",A5),0)</f>
        <v>655667951</v>
      </c>
      <c r="F5" s="36">
        <f>M5</f>
        <v>4641052</v>
      </c>
      <c r="G5" s="37">
        <f t="shared" ref="G5:G14" si="1">F5-E5</f>
        <v>-651026899</v>
      </c>
      <c r="I5" s="54" t="s">
        <v>49</v>
      </c>
      <c r="J5" s="59">
        <f>SUMIFS([2]!계정별보조부[차변금액],[2]!계정별보조부[계정과목명],I5)</f>
        <v>2308791089</v>
      </c>
      <c r="K5" s="59"/>
      <c r="L5" s="63" t="str">
        <f>A5</f>
        <v>선로설비</v>
      </c>
      <c r="M5" s="64">
        <f>SUMIFS([2]!계정별보조부[대변금액],[2]!계정별보조부[계정과목명],L5,[2]!계정별보조부[예산과목],"불용품매각수익")</f>
        <v>4641052</v>
      </c>
      <c r="N5" s="65"/>
      <c r="O5" s="66"/>
      <c r="Q5" s="39"/>
    </row>
    <row r="6" spans="1:22" ht="45" customHeight="1" x14ac:dyDescent="0.15">
      <c r="A6" s="32" t="s">
        <v>28</v>
      </c>
      <c r="B6" s="33" t="s">
        <v>29</v>
      </c>
      <c r="C6" s="34">
        <f>IFERROR(GETPIVOTDATA("합계 : 취득금액",'[2]가동설비자산처분명세서 참고자료'!$A$1,"자산구분",A6),0)</f>
        <v>2987700112</v>
      </c>
      <c r="D6" s="35">
        <f>IFERROR(GETPIVOTDATA("합계 : 감가상각누계액",'[2]가동설비자산처분명세서 참고자료'!$A$1,"자산구분",A6),0)</f>
        <v>1310962803</v>
      </c>
      <c r="E6" s="35">
        <f>IFERROR(GETPIVOTDATA("합계 : 잔존가액",'[2]가동설비자산처분명세서 참고자료'!$A$1,"자산구분",A6),0)</f>
        <v>1676737309</v>
      </c>
      <c r="F6" s="36">
        <f>M6</f>
        <v>11354525</v>
      </c>
      <c r="G6" s="37">
        <f t="shared" si="1"/>
        <v>-1665382784</v>
      </c>
      <c r="I6" s="54" t="s">
        <v>50</v>
      </c>
      <c r="J6" s="59">
        <f>SUMIFS([2]!계정별보조부[차변금액],[2]!계정별보조부[계정과목명],I6)</f>
        <v>0</v>
      </c>
      <c r="K6" s="59"/>
      <c r="L6" s="63" t="str">
        <f t="shared" ref="L6:L15" si="2">A6</f>
        <v>전로설비</v>
      </c>
      <c r="M6" s="64">
        <f>SUMIFS([2]!계정별보조부[대변금액],[2]!계정별보조부[계정과목명],L6,[2]!계정별보조부[예산과목],"불용품매각수익")</f>
        <v>11354525</v>
      </c>
      <c r="N6" s="65"/>
      <c r="O6" s="66"/>
      <c r="Q6" s="39"/>
    </row>
    <row r="7" spans="1:22" ht="45" customHeight="1" x14ac:dyDescent="0.15">
      <c r="A7" s="32" t="s">
        <v>30</v>
      </c>
      <c r="B7" s="33" t="s">
        <v>31</v>
      </c>
      <c r="C7" s="34">
        <v>-47900000</v>
      </c>
      <c r="D7" s="35">
        <v>-10278541</v>
      </c>
      <c r="E7" s="35">
        <v>-37621459</v>
      </c>
      <c r="F7" s="36"/>
      <c r="G7" s="37">
        <f t="shared" si="1"/>
        <v>37621459</v>
      </c>
      <c r="J7" s="59"/>
      <c r="K7" s="59"/>
      <c r="L7" s="63"/>
      <c r="M7" s="64"/>
      <c r="N7" s="65"/>
      <c r="O7" s="66"/>
      <c r="Q7" s="39"/>
    </row>
    <row r="8" spans="1:22" ht="45" customHeight="1" x14ac:dyDescent="0.15">
      <c r="A8" s="32" t="s">
        <v>32</v>
      </c>
      <c r="B8" s="33" t="s">
        <v>33</v>
      </c>
      <c r="C8" s="34">
        <f>IFERROR(GETPIVOTDATA("합계 : 취득금액",'[2]가동설비자산처분명세서 참고자료'!$A$1,"자산구분",A8),0)</f>
        <v>104448142</v>
      </c>
      <c r="D8" s="35">
        <f>IFERROR(GETPIVOTDATA("합계 : 감가상각누계액",'[2]가동설비자산처분명세서 참고자료'!$A$1,"자산구분",A8),0)</f>
        <v>72245971</v>
      </c>
      <c r="E8" s="35">
        <f>IFERROR(GETPIVOTDATA("합계 : 잔존가액",'[2]가동설비자산처분명세서 참고자료'!$A$1,"자산구분",A8),0)</f>
        <v>32202171</v>
      </c>
      <c r="F8" s="36">
        <f t="shared" ref="F8:F14" si="3">M8</f>
        <v>1202565</v>
      </c>
      <c r="G8" s="37">
        <f t="shared" si="1"/>
        <v>-30999606</v>
      </c>
      <c r="I8" s="54" t="s">
        <v>51</v>
      </c>
      <c r="J8" s="67">
        <f>J4-J5-J6</f>
        <v>-2308791089</v>
      </c>
      <c r="K8" s="59"/>
      <c r="L8" s="63" t="str">
        <f t="shared" si="2"/>
        <v>전동차량</v>
      </c>
      <c r="M8" s="64">
        <f>SUMIFS([2]!계정별보조부[대변금액],[2]!계정별보조부[계정과목명],L8,[2]!계정별보조부[예산과목],"불용품매각수익")</f>
        <v>1202565</v>
      </c>
      <c r="N8" s="65"/>
      <c r="O8" s="66"/>
      <c r="Q8" s="39"/>
    </row>
    <row r="9" spans="1:22" ht="45" customHeight="1" x14ac:dyDescent="0.15">
      <c r="A9" s="32" t="s">
        <v>34</v>
      </c>
      <c r="B9" s="33" t="s">
        <v>35</v>
      </c>
      <c r="C9" s="34">
        <f>IFERROR(GETPIVOTDATA("합계 : 취득금액",'[2]가동설비자산처분명세서 참고자료'!$A$1,"자산구분",A9),0)</f>
        <v>416946112</v>
      </c>
      <c r="D9" s="35">
        <f>IFERROR(GETPIVOTDATA("합계 : 감가상각누계액",'[2]가동설비자산처분명세서 참고자료'!$A$1,"자산구분",A9),0)</f>
        <v>412859232</v>
      </c>
      <c r="E9" s="35">
        <f>IFERROR(GETPIVOTDATA("합계 : 잔존가액",'[2]가동설비자산처분명세서 참고자료'!$A$1,"자산구분",A9),0)</f>
        <v>4086880</v>
      </c>
      <c r="F9" s="36">
        <f t="shared" si="3"/>
        <v>8377045</v>
      </c>
      <c r="G9" s="37">
        <f>F9-E9</f>
        <v>4290165</v>
      </c>
      <c r="I9" s="59"/>
      <c r="J9" s="68" t="b">
        <f>G4=J8</f>
        <v>0</v>
      </c>
      <c r="K9" s="59"/>
      <c r="L9" s="63" t="str">
        <f t="shared" si="2"/>
        <v>공기구비품</v>
      </c>
      <c r="M9" s="64">
        <f>SUMIFS([2]!계정별보조부[대변금액],[2]!계정별보조부[계정과목명],L9,[2]!계정별보조부[예산과목],"불용품매각수익")</f>
        <v>8377045</v>
      </c>
      <c r="N9" s="65"/>
      <c r="O9" s="66"/>
      <c r="Q9" s="39"/>
    </row>
    <row r="10" spans="1:22" ht="45" customHeight="1" x14ac:dyDescent="0.15">
      <c r="A10" s="32" t="s">
        <v>36</v>
      </c>
      <c r="B10" s="38"/>
      <c r="C10" s="34">
        <f>IFERROR(GETPIVOTDATA("합계 : 취득금액",'[2]가동설비자산처분명세서 참고자료'!$A$1,"자산구분",A10),0)</f>
        <v>0</v>
      </c>
      <c r="D10" s="35">
        <f>IFERROR(GETPIVOTDATA("합계 : 감가상각누계액",'[2]가동설비자산처분명세서 참고자료'!$A$1,"자산구분",A10),0)</f>
        <v>0</v>
      </c>
      <c r="E10" s="35">
        <f>IFERROR(GETPIVOTDATA("합계 : 잔존가액",'[2]가동설비자산처분명세서 참고자료'!$A$1,"자산구분",A10),0)</f>
        <v>0</v>
      </c>
      <c r="F10" s="36">
        <f t="shared" si="3"/>
        <v>0</v>
      </c>
      <c r="G10" s="37">
        <f t="shared" si="1"/>
        <v>0</v>
      </c>
      <c r="I10" s="59"/>
      <c r="J10" s="59">
        <f>G4-J8</f>
        <v>-23119</v>
      </c>
      <c r="L10" s="63" t="str">
        <f t="shared" si="2"/>
        <v>차량운반구</v>
      </c>
      <c r="M10" s="64">
        <f>SUMIFS([2]!계정별보조부[대변금액],[2]!계정별보조부[계정과목명],L10,[2]!계정별보조부[예산과목],"불용품매각수익")</f>
        <v>0</v>
      </c>
      <c r="N10" s="65"/>
      <c r="O10" s="66"/>
      <c r="Q10" s="39"/>
    </row>
    <row r="11" spans="1:22" ht="45" customHeight="1" x14ac:dyDescent="0.15">
      <c r="A11" s="32" t="s">
        <v>37</v>
      </c>
      <c r="B11" s="39"/>
      <c r="C11" s="34">
        <f>IFERROR(GETPIVOTDATA("합계 : 취득금액",'[2]가동설비자산처분명세서 참고자료'!$A$1,"자산구분",A11),0)</f>
        <v>3016579151</v>
      </c>
      <c r="D11" s="35">
        <f>IFERROR(GETPIVOTDATA("합계 : 감가상각누계액",'[2]가동설비자산처분명세서 참고자료'!$A$1,"자산구분",A11),0)</f>
        <v>3016577151</v>
      </c>
      <c r="E11" s="35">
        <f>IFERROR(GETPIVOTDATA("합계 : 잔존가액",'[2]가동설비자산처분명세서 참고자료'!$A$1,"자산구분",A11),0)</f>
        <v>2000</v>
      </c>
      <c r="F11" s="36">
        <f t="shared" si="3"/>
        <v>0</v>
      </c>
      <c r="G11" s="37">
        <f t="shared" si="1"/>
        <v>-2000</v>
      </c>
      <c r="I11" s="59"/>
      <c r="L11" s="63" t="str">
        <f t="shared" si="2"/>
        <v>기계장치</v>
      </c>
      <c r="M11" s="64">
        <f>SUMIFS([2]!계정별보조부[대변금액],[2]!계정별보조부[계정과목명],L11,[2]!계정별보조부[예산과목],"불용품매각수익")</f>
        <v>0</v>
      </c>
      <c r="N11" s="65"/>
      <c r="O11" s="66"/>
      <c r="Q11" s="39"/>
    </row>
    <row r="12" spans="1:22" ht="45" customHeight="1" x14ac:dyDescent="0.15">
      <c r="A12" s="32" t="s">
        <v>38</v>
      </c>
      <c r="B12" s="33" t="s">
        <v>39</v>
      </c>
      <c r="C12" s="34">
        <f>IFERROR(GETPIVOTDATA("합계 : 취득금액",'[2]가동설비자산처분명세서 참고자료'!$A$1,"자산구분",A12),0)</f>
        <v>6554327</v>
      </c>
      <c r="D12" s="35">
        <f>IFERROR(GETPIVOTDATA("합계 : 감가상각누계액",'[2]가동설비자산처분명세서 참고자료'!$A$1,"자산구분",A12),0)</f>
        <v>3290784</v>
      </c>
      <c r="E12" s="35">
        <f>IFERROR(GETPIVOTDATA("합계 : 잔존가액",'[2]가동설비자산처분명세서 참고자료'!$A$1,"자산구분",A12),0)</f>
        <v>3263543</v>
      </c>
      <c r="F12" s="36"/>
      <c r="G12" s="37">
        <f t="shared" si="1"/>
        <v>-3263543</v>
      </c>
      <c r="I12" s="59"/>
      <c r="L12" s="69" t="str">
        <f t="shared" si="2"/>
        <v>건물</v>
      </c>
      <c r="M12" s="64">
        <f>SUMIFS([2]!계정별보조부[대변금액],[2]!계정별보조부[계정과목명],L12,[2]!계정별보조부[예산과목],"불용품매각수익")</f>
        <v>23119</v>
      </c>
      <c r="O12" s="70"/>
      <c r="Q12" s="39"/>
      <c r="V12" s="54" t="s">
        <v>15</v>
      </c>
    </row>
    <row r="13" spans="1:22" ht="45" customHeight="1" x14ac:dyDescent="0.15">
      <c r="A13" s="40" t="s">
        <v>40</v>
      </c>
      <c r="B13" s="38"/>
      <c r="C13" s="34">
        <f>IFERROR(GETPIVOTDATA("합계 : 취득금액",'[2]가동설비자산처분명세서 참고자료'!$A$1,"자산구분",A13),0)</f>
        <v>0</v>
      </c>
      <c r="D13" s="35">
        <f>IFERROR(GETPIVOTDATA("합계 : 감가상각누계액",'[2]가동설비자산처분명세서 참고자료'!$A$1,"자산구분",A13),0)</f>
        <v>0</v>
      </c>
      <c r="E13" s="35">
        <f>IFERROR(GETPIVOTDATA("합계 : 잔존가액",'[2]가동설비자산처분명세서 참고자료'!$A$1,"자산구분",A13),0)</f>
        <v>0</v>
      </c>
      <c r="F13" s="36">
        <f t="shared" si="3"/>
        <v>0</v>
      </c>
      <c r="G13" s="37">
        <f t="shared" si="1"/>
        <v>0</v>
      </c>
      <c r="I13" s="59"/>
      <c r="L13" s="71" t="str">
        <f t="shared" si="2"/>
        <v>구축물</v>
      </c>
      <c r="M13" s="64">
        <f>SUMIFS([2]!계정별보조부[대변금액],[2]!계정별보조부[계정과목명],L13,[2]!계정별보조부[예산과목],"불용품매각수익")</f>
        <v>0</v>
      </c>
      <c r="N13" s="72"/>
      <c r="O13" s="73"/>
      <c r="Q13" s="39"/>
    </row>
    <row r="14" spans="1:22" ht="45" customHeight="1" x14ac:dyDescent="0.15">
      <c r="A14" s="41" t="s">
        <v>41</v>
      </c>
      <c r="B14" s="42"/>
      <c r="C14" s="34">
        <f>IFERROR(GETPIVOTDATA("합계 : 취득금액",'[2]가동설비자산처분명세서 참고자료'!$A$1,"자산구분",A14),0)</f>
        <v>6315862</v>
      </c>
      <c r="D14" s="35">
        <f>IFERROR(GETPIVOTDATA("합계 : 감가상각누계액",'[2]가동설비자산처분명세서 참고자료'!$A$1,"자산구분",A14),0)</f>
        <v>6264862</v>
      </c>
      <c r="E14" s="35">
        <f>IFERROR(GETPIVOTDATA("합계 : 잔존가액",'[2]가동설비자산처분명세서 참고자료'!$A$1,"자산구분",A14),0)</f>
        <v>51000</v>
      </c>
      <c r="F14" s="36">
        <f t="shared" si="3"/>
        <v>0</v>
      </c>
      <c r="G14" s="37">
        <f t="shared" si="1"/>
        <v>-51000</v>
      </c>
      <c r="L14" s="71" t="str">
        <f t="shared" si="2"/>
        <v>소액물품</v>
      </c>
      <c r="M14" s="64">
        <f>SUMIFS([2]!계정별보조부[대변금액],[2]!계정별보조부[계정과목명],L14,[2]!계정별보조부[예산과목],"불용품매각수익")</f>
        <v>0</v>
      </c>
      <c r="N14" s="72"/>
      <c r="O14" s="73"/>
      <c r="Q14" s="39"/>
    </row>
    <row r="15" spans="1:22" ht="45" customHeight="1" thickBot="1" x14ac:dyDescent="0.2">
      <c r="A15" s="43" t="s">
        <v>42</v>
      </c>
      <c r="B15" s="44"/>
      <c r="C15" s="45"/>
      <c r="D15" s="46"/>
      <c r="E15" s="46"/>
      <c r="F15" s="47"/>
      <c r="G15" s="48"/>
      <c r="I15" s="59"/>
      <c r="L15" s="74" t="str">
        <f t="shared" si="2"/>
        <v>토지</v>
      </c>
      <c r="M15" s="75"/>
      <c r="N15" s="76"/>
      <c r="O15" s="77"/>
      <c r="Q15" s="39"/>
    </row>
    <row r="16" spans="1:22" x14ac:dyDescent="0.15">
      <c r="M16" s="78"/>
      <c r="N16" s="78"/>
      <c r="O16" s="78"/>
    </row>
    <row r="18" spans="3:7" x14ac:dyDescent="0.15">
      <c r="G18" s="59"/>
    </row>
    <row r="21" spans="3:7" x14ac:dyDescent="0.15">
      <c r="C21" s="79"/>
      <c r="G21" s="78"/>
    </row>
  </sheetData>
  <mergeCells count="3">
    <mergeCell ref="A1:G1"/>
    <mergeCell ref="A2:G2"/>
    <mergeCell ref="I3:J3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7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F93AF-1AF9-4E63-B44A-4D385F77AF5F}">
  <sheetPr>
    <pageSetUpPr fitToPage="1"/>
  </sheetPr>
  <dimension ref="A1:G14"/>
  <sheetViews>
    <sheetView workbookViewId="0">
      <selection activeCell="F12" sqref="F12"/>
    </sheetView>
  </sheetViews>
  <sheetFormatPr defaultRowHeight="13.5" x14ac:dyDescent="0.15"/>
  <cols>
    <col min="1" max="1" width="23.33203125" bestFit="1" customWidth="1"/>
    <col min="2" max="4" width="23.88671875" customWidth="1"/>
    <col min="6" max="6" width="15.44140625" bestFit="1" customWidth="1"/>
    <col min="7" max="7" width="13.77734375" bestFit="1" customWidth="1"/>
  </cols>
  <sheetData>
    <row r="1" spans="1:7" ht="33" customHeight="1" x14ac:dyDescent="0.15">
      <c r="A1" s="5"/>
      <c r="B1" s="5"/>
      <c r="C1" s="5"/>
      <c r="D1" s="1"/>
    </row>
    <row r="2" spans="1:7" ht="42" customHeight="1" thickBot="1" x14ac:dyDescent="0.2">
      <c r="A2" s="6"/>
      <c r="B2" s="6"/>
      <c r="C2" s="6"/>
      <c r="D2" s="2" t="s">
        <v>16</v>
      </c>
    </row>
    <row r="3" spans="1:7" ht="42" customHeight="1" thickBot="1" x14ac:dyDescent="0.2">
      <c r="A3" s="19" t="s">
        <v>13</v>
      </c>
      <c r="B3" s="20" t="s">
        <v>2</v>
      </c>
      <c r="C3" s="20" t="s">
        <v>1</v>
      </c>
      <c r="D3" s="21" t="s">
        <v>15</v>
      </c>
    </row>
    <row r="4" spans="1:7" ht="42" customHeight="1" thickTop="1" x14ac:dyDescent="0.15">
      <c r="A4" s="9" t="s">
        <v>5</v>
      </c>
      <c r="B4" s="12">
        <v>73491054058</v>
      </c>
      <c r="C4" s="12">
        <v>73491054058</v>
      </c>
      <c r="D4" s="7"/>
    </row>
    <row r="5" spans="1:7" ht="42" customHeight="1" x14ac:dyDescent="0.15">
      <c r="A5" s="9" t="s">
        <v>6</v>
      </c>
      <c r="B5" s="13">
        <v>68868005530</v>
      </c>
      <c r="C5" s="14">
        <v>34183342128</v>
      </c>
      <c r="D5" s="3"/>
    </row>
    <row r="6" spans="1:7" ht="42" customHeight="1" x14ac:dyDescent="0.15">
      <c r="A6" s="9" t="s">
        <v>7</v>
      </c>
      <c r="B6" s="13">
        <v>15329931831</v>
      </c>
      <c r="C6" s="14">
        <v>7255467635</v>
      </c>
      <c r="D6" s="3"/>
    </row>
    <row r="7" spans="1:7" ht="42" customHeight="1" x14ac:dyDescent="0.15">
      <c r="A7" s="9" t="s">
        <v>8</v>
      </c>
      <c r="B7" s="13">
        <v>7676985414</v>
      </c>
      <c r="C7" s="14">
        <v>969445773</v>
      </c>
      <c r="D7" s="3"/>
      <c r="F7" s="22"/>
      <c r="G7" s="22"/>
    </row>
    <row r="8" spans="1:7" ht="42" customHeight="1" x14ac:dyDescent="0.15">
      <c r="A8" s="9" t="s">
        <v>3</v>
      </c>
      <c r="B8" s="13">
        <v>1206018650271</v>
      </c>
      <c r="C8" s="14">
        <v>783510434136</v>
      </c>
      <c r="D8" s="3"/>
    </row>
    <row r="9" spans="1:7" ht="42" customHeight="1" x14ac:dyDescent="0.15">
      <c r="A9" s="11" t="s">
        <v>9</v>
      </c>
      <c r="B9" s="13">
        <v>164985517242</v>
      </c>
      <c r="C9" s="14">
        <v>91818476528</v>
      </c>
      <c r="D9" s="3"/>
    </row>
    <row r="10" spans="1:7" ht="42" customHeight="1" x14ac:dyDescent="0.15">
      <c r="A10" s="9" t="s">
        <v>10</v>
      </c>
      <c r="B10" s="13">
        <v>114801532400</v>
      </c>
      <c r="C10" s="14">
        <v>29504317922</v>
      </c>
      <c r="D10" s="3"/>
    </row>
    <row r="11" spans="1:7" ht="42" customHeight="1" x14ac:dyDescent="0.15">
      <c r="A11" s="9" t="s">
        <v>4</v>
      </c>
      <c r="B11" s="13">
        <v>3975544727</v>
      </c>
      <c r="C11" s="14">
        <v>1442686385</v>
      </c>
      <c r="D11" s="3"/>
    </row>
    <row r="12" spans="1:7" ht="42" customHeight="1" x14ac:dyDescent="0.15">
      <c r="A12" s="9" t="s">
        <v>11</v>
      </c>
      <c r="B12" s="13">
        <v>23232899278</v>
      </c>
      <c r="C12" s="18">
        <v>3574135281</v>
      </c>
      <c r="D12" s="3"/>
    </row>
    <row r="13" spans="1:7" ht="42" customHeight="1" x14ac:dyDescent="0.15">
      <c r="A13" s="9" t="s">
        <v>12</v>
      </c>
      <c r="B13" s="15">
        <v>1048397406</v>
      </c>
      <c r="C13" s="15">
        <v>1048397406</v>
      </c>
      <c r="D13" s="8"/>
    </row>
    <row r="14" spans="1:7" ht="42" customHeight="1" thickBot="1" x14ac:dyDescent="0.2">
      <c r="A14" s="10" t="s">
        <v>14</v>
      </c>
      <c r="B14" s="17">
        <v>423190087</v>
      </c>
      <c r="C14" s="16">
        <v>313431180</v>
      </c>
      <c r="D14" s="4"/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scale="7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69242-B848-4532-BD44-03B0C396DDC8}">
  <sheetPr>
    <pageSetUpPr fitToPage="1"/>
  </sheetPr>
  <dimension ref="A1:G14"/>
  <sheetViews>
    <sheetView workbookViewId="0">
      <selection activeCell="F12" sqref="F12"/>
    </sheetView>
  </sheetViews>
  <sheetFormatPr defaultRowHeight="13.5" x14ac:dyDescent="0.15"/>
  <cols>
    <col min="1" max="1" width="23.33203125" bestFit="1" customWidth="1"/>
    <col min="2" max="4" width="23.88671875" customWidth="1"/>
    <col min="6" max="6" width="15.44140625" bestFit="1" customWidth="1"/>
    <col min="7" max="7" width="13.77734375" bestFit="1" customWidth="1"/>
  </cols>
  <sheetData>
    <row r="1" spans="1:7" ht="33" customHeight="1" x14ac:dyDescent="0.15">
      <c r="A1" s="5" t="s">
        <v>0</v>
      </c>
      <c r="B1" s="5"/>
      <c r="C1" s="5"/>
      <c r="D1" s="1"/>
    </row>
    <row r="2" spans="1:7" ht="42" customHeight="1" thickBot="1" x14ac:dyDescent="0.2">
      <c r="A2" s="6"/>
      <c r="B2" s="6"/>
      <c r="C2" s="6"/>
      <c r="D2" s="2" t="s">
        <v>16</v>
      </c>
    </row>
    <row r="3" spans="1:7" ht="42" customHeight="1" thickBot="1" x14ac:dyDescent="0.2">
      <c r="A3" s="19" t="s">
        <v>13</v>
      </c>
      <c r="B3" s="20" t="s">
        <v>2</v>
      </c>
      <c r="C3" s="20" t="s">
        <v>1</v>
      </c>
      <c r="D3" s="21" t="s">
        <v>15</v>
      </c>
    </row>
    <row r="4" spans="1:7" ht="42" customHeight="1" thickTop="1" x14ac:dyDescent="0.15">
      <c r="A4" s="9" t="s">
        <v>5</v>
      </c>
      <c r="B4" s="12">
        <v>73491054058</v>
      </c>
      <c r="C4" s="12">
        <v>73491054058</v>
      </c>
      <c r="D4" s="7"/>
    </row>
    <row r="5" spans="1:7" ht="42" customHeight="1" x14ac:dyDescent="0.15">
      <c r="A5" s="9" t="s">
        <v>6</v>
      </c>
      <c r="B5" s="13">
        <v>68868005530</v>
      </c>
      <c r="C5" s="14">
        <v>34183342128</v>
      </c>
      <c r="D5" s="3"/>
    </row>
    <row r="6" spans="1:7" ht="42" customHeight="1" x14ac:dyDescent="0.15">
      <c r="A6" s="9" t="s">
        <v>7</v>
      </c>
      <c r="B6" s="13">
        <v>15329931831</v>
      </c>
      <c r="C6" s="14">
        <v>7255467635</v>
      </c>
      <c r="D6" s="3"/>
    </row>
    <row r="7" spans="1:7" ht="42" customHeight="1" x14ac:dyDescent="0.15">
      <c r="A7" s="9" t="s">
        <v>8</v>
      </c>
      <c r="B7" s="13">
        <v>7676985414</v>
      </c>
      <c r="C7" s="14">
        <v>969445773</v>
      </c>
      <c r="D7" s="3"/>
      <c r="F7" s="22"/>
      <c r="G7" s="22"/>
    </row>
    <row r="8" spans="1:7" ht="42" customHeight="1" x14ac:dyDescent="0.15">
      <c r="A8" s="9" t="s">
        <v>3</v>
      </c>
      <c r="B8" s="13">
        <v>1206018650271</v>
      </c>
      <c r="C8" s="14">
        <v>783510434136</v>
      </c>
      <c r="D8" s="3"/>
    </row>
    <row r="9" spans="1:7" ht="42" customHeight="1" x14ac:dyDescent="0.15">
      <c r="A9" s="11" t="s">
        <v>9</v>
      </c>
      <c r="B9" s="13">
        <v>164985517242</v>
      </c>
      <c r="C9" s="14">
        <v>91818476528</v>
      </c>
      <c r="D9" s="3"/>
    </row>
    <row r="10" spans="1:7" ht="42" customHeight="1" x14ac:dyDescent="0.15">
      <c r="A10" s="9" t="s">
        <v>10</v>
      </c>
      <c r="B10" s="13">
        <v>114801532400</v>
      </c>
      <c r="C10" s="14">
        <v>29504317922</v>
      </c>
      <c r="D10" s="3"/>
    </row>
    <row r="11" spans="1:7" ht="42" customHeight="1" x14ac:dyDescent="0.15">
      <c r="A11" s="9" t="s">
        <v>4</v>
      </c>
      <c r="B11" s="13">
        <v>3975544727</v>
      </c>
      <c r="C11" s="14">
        <v>1442686385</v>
      </c>
      <c r="D11" s="3"/>
    </row>
    <row r="12" spans="1:7" ht="42" customHeight="1" x14ac:dyDescent="0.15">
      <c r="A12" s="9" t="s">
        <v>11</v>
      </c>
      <c r="B12" s="13">
        <v>23232899278</v>
      </c>
      <c r="C12" s="18">
        <v>3574135281</v>
      </c>
      <c r="D12" s="3"/>
    </row>
    <row r="13" spans="1:7" ht="42" customHeight="1" x14ac:dyDescent="0.15">
      <c r="A13" s="9" t="s">
        <v>12</v>
      </c>
      <c r="B13" s="15">
        <v>1048397406</v>
      </c>
      <c r="C13" s="15">
        <v>1048397406</v>
      </c>
      <c r="D13" s="8"/>
    </row>
    <row r="14" spans="1:7" ht="42" customHeight="1" thickBot="1" x14ac:dyDescent="0.2">
      <c r="A14" s="10" t="s">
        <v>14</v>
      </c>
      <c r="B14" s="17">
        <v>423190087</v>
      </c>
      <c r="C14" s="16">
        <v>313431180</v>
      </c>
      <c r="D14" s="4"/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자산관리현황</vt:lpstr>
      <vt:lpstr>처분현황</vt:lpstr>
      <vt:lpstr>2</vt:lpstr>
      <vt:lpstr>자산관리현황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cp:lastPrinted>2026-02-11T06:48:00Z</cp:lastPrinted>
  <dcterms:created xsi:type="dcterms:W3CDTF">2014-07-08T03:12:12Z</dcterms:created>
  <dcterms:modified xsi:type="dcterms:W3CDTF">2026-02-11T09:09:59Z</dcterms:modified>
</cp:coreProperties>
</file>